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03D27970-206B-47CD-ABE1-9982697945A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List1!#REF!</definedName>
  </definedNames>
  <calcPr calcId="191029"/>
</workbook>
</file>

<file path=xl/calcChain.xml><?xml version="1.0" encoding="utf-8"?>
<calcChain xmlns="http://schemas.openxmlformats.org/spreadsheetml/2006/main">
  <c r="H15" i="1" l="1"/>
  <c r="H6" i="1"/>
  <c r="H87" i="1" l="1"/>
  <c r="H56" i="1"/>
  <c r="H55" i="1"/>
  <c r="H41" i="1"/>
  <c r="H40" i="1"/>
  <c r="H39" i="1"/>
  <c r="H37" i="1"/>
  <c r="H36" i="1"/>
  <c r="H35" i="1"/>
  <c r="H32" i="1"/>
  <c r="H31" i="1"/>
  <c r="G81" i="1"/>
  <c r="G42" i="1"/>
  <c r="F10" i="1" l="1"/>
  <c r="H96" i="1"/>
  <c r="H94" i="1"/>
  <c r="H93" i="1"/>
  <c r="H84" i="1"/>
  <c r="H82" i="1"/>
  <c r="H80" i="1"/>
  <c r="H79" i="1"/>
  <c r="H77" i="1"/>
  <c r="H76" i="1"/>
  <c r="H75" i="1"/>
  <c r="H73" i="1"/>
  <c r="H71" i="1"/>
  <c r="H70" i="1"/>
  <c r="H68" i="1"/>
  <c r="H67" i="1"/>
  <c r="H66" i="1"/>
  <c r="H64" i="1"/>
  <c r="H61" i="1"/>
  <c r="H60" i="1"/>
  <c r="H59" i="1"/>
  <c r="H28" i="1"/>
  <c r="H27" i="1"/>
  <c r="H26" i="1"/>
  <c r="H25" i="1"/>
  <c r="H24" i="1"/>
  <c r="H23" i="1"/>
  <c r="H21" i="1"/>
  <c r="H20" i="1"/>
  <c r="H14" i="1"/>
  <c r="H13" i="1"/>
  <c r="H12" i="1"/>
  <c r="H5" i="1"/>
  <c r="H3" i="1"/>
  <c r="H2" i="1"/>
  <c r="E10" i="1" l="1"/>
  <c r="H10" i="1" s="1"/>
  <c r="G10" i="1"/>
  <c r="F9" i="1"/>
  <c r="G78" i="1" l="1"/>
  <c r="G22" i="1"/>
  <c r="G4" i="1"/>
  <c r="G9" i="1"/>
  <c r="G91" i="1"/>
  <c r="G86" i="1" s="1"/>
  <c r="G19" i="1" l="1"/>
  <c r="G18" i="1" l="1"/>
  <c r="F78" i="1"/>
  <c r="H78" i="1" s="1"/>
  <c r="E78" i="1"/>
  <c r="F42" i="1"/>
  <c r="F91" i="1"/>
  <c r="E38" i="1"/>
  <c r="F38" i="1" l="1"/>
  <c r="H38" i="1" s="1"/>
  <c r="H42" i="1"/>
  <c r="G38" i="1"/>
  <c r="G83" i="1" l="1"/>
  <c r="F83" i="1"/>
  <c r="E83" i="1"/>
  <c r="G30" i="1"/>
  <c r="F30" i="1"/>
  <c r="E30" i="1"/>
  <c r="G34" i="1"/>
  <c r="F34" i="1"/>
  <c r="H34" i="1" s="1"/>
  <c r="E34" i="1"/>
  <c r="H30" i="1" l="1"/>
  <c r="H83" i="1"/>
  <c r="E91" i="1"/>
  <c r="E86" i="1" s="1"/>
  <c r="E81" i="1"/>
  <c r="G65" i="1"/>
  <c r="F65" i="1"/>
  <c r="F69" i="1"/>
  <c r="H69" i="1" s="1"/>
  <c r="F4" i="1"/>
  <c r="H4" i="1" s="1"/>
  <c r="E4" i="1"/>
  <c r="F74" i="1"/>
  <c r="E74" i="1"/>
  <c r="G58" i="1"/>
  <c r="F58" i="1"/>
  <c r="F19" i="1"/>
  <c r="F22" i="1"/>
  <c r="H22" i="1" s="1"/>
  <c r="F86" i="1"/>
  <c r="H86" i="1" s="1"/>
  <c r="F81" i="1"/>
  <c r="G74" i="1"/>
  <c r="G72" i="1" s="1"/>
  <c r="E69" i="1"/>
  <c r="E65" i="1"/>
  <c r="E22" i="1"/>
  <c r="E9" i="1"/>
  <c r="E19" i="1"/>
  <c r="E58" i="1"/>
  <c r="H58" i="1" l="1"/>
  <c r="H74" i="1"/>
  <c r="H19" i="1"/>
  <c r="H81" i="1"/>
  <c r="H65" i="1"/>
  <c r="F62" i="1"/>
  <c r="H9" i="1"/>
  <c r="E16" i="1"/>
  <c r="E62" i="1"/>
  <c r="F72" i="1"/>
  <c r="G62" i="1"/>
  <c r="G57" i="1" s="1"/>
  <c r="F16" i="1"/>
  <c r="F33" i="1"/>
  <c r="G33" i="1"/>
  <c r="E33" i="1"/>
  <c r="E29" i="1" s="1"/>
  <c r="H91" i="1"/>
  <c r="E18" i="1"/>
  <c r="F18" i="1"/>
  <c r="E72" i="1"/>
  <c r="G16" i="1"/>
  <c r="I9" i="1" s="1"/>
  <c r="F29" i="1" l="1"/>
  <c r="H29" i="1" s="1"/>
  <c r="H33" i="1"/>
  <c r="H72" i="1"/>
  <c r="G29" i="1"/>
  <c r="G97" i="1" s="1"/>
  <c r="I80" i="1" s="1"/>
  <c r="H18" i="1"/>
  <c r="F57" i="1"/>
  <c r="H57" i="1" s="1"/>
  <c r="H62" i="1"/>
  <c r="H16" i="1"/>
  <c r="E57" i="1"/>
  <c r="I12" i="1"/>
  <c r="I7" i="1"/>
  <c r="I2" i="1"/>
  <c r="I13" i="1"/>
  <c r="I3" i="1"/>
  <c r="I11" i="1"/>
  <c r="I4" i="1"/>
  <c r="F97" i="1" l="1"/>
  <c r="I42" i="1"/>
  <c r="E97" i="1"/>
  <c r="I88" i="1"/>
  <c r="I79" i="1"/>
  <c r="I30" i="1"/>
  <c r="I16" i="1"/>
  <c r="I29" i="1"/>
  <c r="I25" i="1"/>
  <c r="I64" i="1"/>
  <c r="I41" i="1"/>
  <c r="I96" i="1"/>
  <c r="I85" i="1"/>
  <c r="I70" i="1"/>
  <c r="I59" i="1"/>
  <c r="I63" i="1"/>
  <c r="I84" i="1"/>
  <c r="I27" i="1"/>
  <c r="I36" i="1"/>
  <c r="I34" i="1"/>
  <c r="I81" i="1"/>
  <c r="I32" i="1"/>
  <c r="I82" i="1"/>
  <c r="I60" i="1"/>
  <c r="I33" i="1"/>
  <c r="I91" i="1"/>
  <c r="I57" i="1"/>
  <c r="I94" i="1"/>
  <c r="I39" i="1"/>
  <c r="I65" i="1"/>
  <c r="I61" i="1"/>
  <c r="I87" i="1"/>
  <c r="I37" i="1"/>
  <c r="I92" i="1"/>
  <c r="I38" i="1"/>
  <c r="I78" i="1"/>
  <c r="I67" i="1"/>
  <c r="I26" i="1"/>
  <c r="I74" i="1"/>
  <c r="I62" i="1"/>
  <c r="I71" i="1"/>
  <c r="I77" i="1"/>
  <c r="I58" i="1"/>
  <c r="I69" i="1"/>
  <c r="I72" i="1"/>
  <c r="I24" i="1"/>
  <c r="I19" i="1"/>
  <c r="I40" i="1"/>
  <c r="I22" i="1"/>
  <c r="I66" i="1"/>
  <c r="I83" i="1"/>
  <c r="I73" i="1"/>
  <c r="I20" i="1"/>
  <c r="I21" i="1" s="1"/>
  <c r="I31" i="1"/>
  <c r="I75" i="1"/>
  <c r="I23" i="1"/>
  <c r="I93" i="1"/>
  <c r="I76" i="1"/>
  <c r="I86" i="1"/>
  <c r="I18" i="1"/>
  <c r="G98" i="1"/>
  <c r="H97" i="1" l="1"/>
  <c r="I97" i="1"/>
</calcChain>
</file>

<file path=xl/sharedStrings.xml><?xml version="1.0" encoding="utf-8"?>
<sst xmlns="http://schemas.openxmlformats.org/spreadsheetml/2006/main" count="267" uniqueCount="162">
  <si>
    <t>RB</t>
  </si>
  <si>
    <t>PRIHODI PO VRSTAMA</t>
  </si>
  <si>
    <t>STRUKTURA %</t>
  </si>
  <si>
    <t>1.</t>
  </si>
  <si>
    <t>Prihodi od boravišne pristojbe</t>
  </si>
  <si>
    <t>2.</t>
  </si>
  <si>
    <t>Prihodi od turističke članarine</t>
  </si>
  <si>
    <t>3.</t>
  </si>
  <si>
    <t>Prihodi iz proračuna općine/grada/državnog</t>
  </si>
  <si>
    <t>3.1.</t>
  </si>
  <si>
    <t xml:space="preserve">za programske aktivnosti </t>
  </si>
  <si>
    <t>3.2.</t>
  </si>
  <si>
    <t>za funkcioniranje turističkog ureda</t>
  </si>
  <si>
    <t>4.</t>
  </si>
  <si>
    <t>Prihodi od drugih aktivnosti</t>
  </si>
  <si>
    <t>5.</t>
  </si>
  <si>
    <t>Prijenos prihoda prethodne godine (Višak prethodne godine ukoliko je isti ostvaren)</t>
  </si>
  <si>
    <t>6.</t>
  </si>
  <si>
    <t xml:space="preserve">SVEUKUPNO PRIHODI </t>
  </si>
  <si>
    <t>RASHODI PO VRSTAMA</t>
  </si>
  <si>
    <t>I.</t>
  </si>
  <si>
    <t>ADMINISTRATIVNI RASHODI</t>
  </si>
  <si>
    <t>Rashodi za radnike</t>
  </si>
  <si>
    <t>Rashodi ureda</t>
  </si>
  <si>
    <t>Rashodi za rad tijela Turističke zajednice</t>
  </si>
  <si>
    <t>II.</t>
  </si>
  <si>
    <t>DIZAJN VRIJEDNOSTI</t>
  </si>
  <si>
    <r>
      <t xml:space="preserve">Poticanje i sudjelovanje u uređenju grada/općine/mjesta/ </t>
    </r>
    <r>
      <rPr>
        <b/>
        <sz val="10"/>
        <rFont val="Calibri"/>
        <family val="2"/>
        <charset val="238"/>
      </rPr>
      <t>(osim izgradnje komunalne infrastrukture)</t>
    </r>
  </si>
  <si>
    <t>1.1.</t>
  </si>
  <si>
    <t>III.</t>
  </si>
  <si>
    <t xml:space="preserve">KOMUNIKACIJA VRIJEDNOSTI </t>
  </si>
  <si>
    <t>Online komunikacije</t>
  </si>
  <si>
    <t>Offline komunikacije</t>
  </si>
  <si>
    <t>2.1.</t>
  </si>
  <si>
    <t>2.2.</t>
  </si>
  <si>
    <t>2.3.</t>
  </si>
  <si>
    <t>2.4.</t>
  </si>
  <si>
    <t>Suveniri i promo materijali</t>
  </si>
  <si>
    <t>IV.</t>
  </si>
  <si>
    <t>DISTRIBUCIJA I PRODAJA VRIJEDNOSTI</t>
  </si>
  <si>
    <t>Sajmovi (u skladu sa zakonskim propisima i propisanim pravilima za sustav TZ)</t>
  </si>
  <si>
    <t>Posebne prezentacije</t>
  </si>
  <si>
    <t>V.</t>
  </si>
  <si>
    <t>INTERNI MARKETING</t>
  </si>
  <si>
    <t>Edukacija (zaposleni, subjekti javnog i privatnog sektora)</t>
  </si>
  <si>
    <t xml:space="preserve">3. </t>
  </si>
  <si>
    <t>VI.</t>
  </si>
  <si>
    <t>MARKETINŠKA INFRASTRUKTURA</t>
  </si>
  <si>
    <t>Proizvodnja multimedijalnih materijala</t>
  </si>
  <si>
    <t>Istraživanje tržišta</t>
  </si>
  <si>
    <t xml:space="preserve">Formiranje baze podataka </t>
  </si>
  <si>
    <t>Suradnja s međunarodnim institucijama</t>
  </si>
  <si>
    <t>Banka fotografija i priprema u izdavaštvu</t>
  </si>
  <si>
    <t xml:space="preserve">VII. </t>
  </si>
  <si>
    <t>POSEBNI PROGRAMI</t>
  </si>
  <si>
    <t>VIII.</t>
  </si>
  <si>
    <t>IX.</t>
  </si>
  <si>
    <t>TRANSFER BORAVIŠNE PRISTOJBE OPĆINI/GRADU (30%)</t>
  </si>
  <si>
    <t>SVEUKUPNO RASHODI</t>
  </si>
  <si>
    <t>Smeđa signalizacija</t>
  </si>
  <si>
    <t>1.2.</t>
  </si>
  <si>
    <t>Studijska putovanja</t>
  </si>
  <si>
    <t>6.1.</t>
  </si>
  <si>
    <t>2.3.1.</t>
  </si>
  <si>
    <t>6.2.</t>
  </si>
  <si>
    <t>Plaće zaposlenih</t>
  </si>
  <si>
    <t>Dnevnice i putni troškovi</t>
  </si>
  <si>
    <t>Najam prostora</t>
  </si>
  <si>
    <t>Materijal, energija, telefon</t>
  </si>
  <si>
    <t>Festival viteških igara</t>
  </si>
  <si>
    <t>5.1.</t>
  </si>
  <si>
    <t>5.2.</t>
  </si>
  <si>
    <t>2.3.2.</t>
  </si>
  <si>
    <t>Studijska putovanja novinara</t>
  </si>
  <si>
    <t>Studijski posjeti turističkih agenata</t>
  </si>
  <si>
    <t>Uređenje mjesta</t>
  </si>
  <si>
    <t>1.3.</t>
  </si>
  <si>
    <t>Turističko informativni centar</t>
  </si>
  <si>
    <t>Kratkoročni kredit / kamata</t>
  </si>
  <si>
    <t>Obnova foto materijala</t>
  </si>
  <si>
    <t>Brošure/prospekti i ostali tiskani materijali-izrada</t>
  </si>
  <si>
    <t>E-nautika</t>
  </si>
  <si>
    <t>Nautički turizam boravišna pristojba</t>
  </si>
  <si>
    <t>2.5.</t>
  </si>
  <si>
    <t>Javni radovi-plaće radnicima</t>
  </si>
  <si>
    <t>Info table</t>
  </si>
  <si>
    <t>Natječaj u suradnji s Gradskom knjižnicom Ivan Vidali (knjižica i pokloni)</t>
  </si>
  <si>
    <t>Sredstva za zajedničke projekte (PPS i prezentacije) TZ-a otoka Korčule u cilju jače promocije otoka Korčule;prezentacije, izrada brošura, video promo materijala</t>
  </si>
  <si>
    <t>Priprema za izdavanje/prezentiranje na webu  knjige Zvonka Letice</t>
  </si>
  <si>
    <t>Sponzori, ostali prihodi ( Javni radovi, E-nautika, nautički turizam, potpore iz sustava turističkih zajednica)</t>
  </si>
  <si>
    <t>Potpore iz sustava turističkih zajednica, Ministarstva turizma i dionika u turizmu</t>
  </si>
  <si>
    <t>Uređenje prostora ureda (zamjena držača staklenih stijenki...)</t>
  </si>
  <si>
    <t>Manifestacije (kulturne, zabavne, sportske, ekološke)</t>
  </si>
  <si>
    <t>6.2.1.</t>
  </si>
  <si>
    <t>6.2.2.</t>
  </si>
  <si>
    <t>6.2.3.</t>
  </si>
  <si>
    <t>6.2.4.</t>
  </si>
  <si>
    <r>
      <t xml:space="preserve">Udruženo oglašavanje </t>
    </r>
    <r>
      <rPr>
        <i/>
        <sz val="10"/>
        <rFont val="Calibri"/>
        <family val="2"/>
        <charset val="238"/>
      </rPr>
      <t>offline</t>
    </r>
  </si>
  <si>
    <r>
      <t>Opće oglašavanje destinacije-plaćeni članci (</t>
    </r>
    <r>
      <rPr>
        <i/>
        <sz val="10"/>
        <rFont val="Calibri"/>
        <family val="2"/>
        <charset val="238"/>
      </rPr>
      <t>offline</t>
    </r>
    <r>
      <rPr>
        <sz val="10"/>
        <rFont val="Calibri"/>
        <family val="2"/>
      </rPr>
      <t>)</t>
    </r>
  </si>
  <si>
    <t xml:space="preserve">Marketinške aktivnosti-Brendiranje destinacije </t>
  </si>
  <si>
    <t>2.6.</t>
  </si>
  <si>
    <t>Kulturno-zabavne</t>
  </si>
  <si>
    <t>Centar za kulturu-Martinovo lito</t>
  </si>
  <si>
    <t>Ekološke manifestacije ili akcije</t>
  </si>
  <si>
    <t>Ostale manifestacije/spektakli</t>
  </si>
  <si>
    <t>Druga tradicionalna vjerska i svjetovna događanja/Grad Korčula</t>
  </si>
  <si>
    <t xml:space="preserve">Organizacija novih manifestacija ili potpore novim manifestacijama </t>
  </si>
  <si>
    <t>Potpore manifestacijama-Javni poziv</t>
  </si>
  <si>
    <t>Lektura, prijevodi novih brošura TZ Grada Korčule i web stranice</t>
  </si>
  <si>
    <t>6.1.1.</t>
  </si>
  <si>
    <t>6.1.2.</t>
  </si>
  <si>
    <t>2.1.1.</t>
  </si>
  <si>
    <t>2.5.1.</t>
  </si>
  <si>
    <t>Jedinstveni turistički informacijski sustav (prijava i odjava gostiju, statistika i dr.)-Antivirus programi/licence</t>
  </si>
  <si>
    <t>Izrada i postavljanje oznaka za pješake i bicikle i info panoi (obnova)</t>
  </si>
  <si>
    <t>6.1.3.</t>
  </si>
  <si>
    <t>6.1.4.</t>
  </si>
  <si>
    <t>6.1.5.</t>
  </si>
  <si>
    <t>Knjigovodstveni program</t>
  </si>
  <si>
    <t>VII.</t>
  </si>
  <si>
    <t>Oglašavanje destinacije na katamaranima</t>
  </si>
  <si>
    <t>Vizualni identitet TZG Kočule</t>
  </si>
  <si>
    <t>Sufinanciranje Udruženog oglašavanje HTZ (50%)</t>
  </si>
  <si>
    <t>KKK Bonkulovići-Maškarani doček Pola nove godine</t>
  </si>
  <si>
    <t>Šegedin d.o.o. Marko Polo Fest</t>
  </si>
  <si>
    <t>Kulturna akcija Kula-Šušur festival</t>
  </si>
  <si>
    <t>Udruga Žrnovski makaruni</t>
  </si>
  <si>
    <t xml:space="preserve">Nagrade i priznanja </t>
  </si>
  <si>
    <t>Marco Polo Art Festival</t>
  </si>
  <si>
    <t>Ljeto u Postrani - KPD Bratska sloga</t>
  </si>
  <si>
    <t>Međunarodni susret Petar Kanavelić</t>
  </si>
  <si>
    <t>Udruga građana Sv. Todor</t>
  </si>
  <si>
    <t>Potpore manifestacijama-Javni poziv TZ DNŽ, HTZ</t>
  </si>
  <si>
    <t>2.1.2.</t>
  </si>
  <si>
    <t>2.3.3.</t>
  </si>
  <si>
    <t>2.3.4.</t>
  </si>
  <si>
    <t>2.3.5.</t>
  </si>
  <si>
    <t>PLAN 2020</t>
  </si>
  <si>
    <t>Ostali nespomenuti prihodi/ Izvanredni prihodi</t>
  </si>
  <si>
    <t>Internet stranice TZ-a otoka Korčule/ održavanje</t>
  </si>
  <si>
    <t>Redizajn internet stranica TZGK / održavanje</t>
  </si>
  <si>
    <t xml:space="preserve">Tiskanje nove brošure i tisak karte Grada Korčule i otoka  </t>
  </si>
  <si>
    <t>Sredstva za zajedničke projekte TZ-a otoka Korčule u cilju jače promocije otoka Korčule</t>
  </si>
  <si>
    <t>On line oglašavanje i mob. aplikacije (s dionicima i tz-ima otoka Korčule)</t>
  </si>
  <si>
    <t>UPBG Korčulanski barokni festival</t>
  </si>
  <si>
    <t>Viteško udruženje Kumpanjija Pupnat-Gospa od sniga*</t>
  </si>
  <si>
    <t>Triatlon klub Split*</t>
  </si>
  <si>
    <t>Korčulanske pjatance*</t>
  </si>
  <si>
    <t>PLANIRANI VIŠAK U IDUĆOJ GODINI NAMIJENJEN JE  POKRIVANJU TRANSFERA BP IZ 2018. GRADU KORČULI</t>
  </si>
  <si>
    <t xml:space="preserve">Aktivnosti prema akcijskim planovima za razvoj turističkih proizvoda </t>
  </si>
  <si>
    <t>REBALANS PLANA do 12.11.2020</t>
  </si>
  <si>
    <t>OSTVARENJE 31.12.2020</t>
  </si>
  <si>
    <t>indeks     Rebalans 2020/ Plan 2020</t>
  </si>
  <si>
    <t xml:space="preserve">Početkom 2020. godine se pristupilo realiziranju planiranih aktivnosti, u prvom redu marketinških za pripremu turističke sezone 2020. Većina aktivnosti je stopirana a dio </t>
  </si>
  <si>
    <t xml:space="preserve">aktivnosti je bio na čekanju dok se nisu stekli uvjeti za njihov nastavak. Turistički ured je obavljao poslove putem e-pošte i telefonski je bio dostupan cijelo vrijeme trajanja </t>
  </si>
  <si>
    <t xml:space="preserve">zatvaranja gospodarstva. Unatoč lošim prognozama, turistička aktivnost je realizirana u ukvirima koje je formirala COVID kriza. Turistički ured se preselio u nove prostorije koje zadovoljavaju sve uvjete za rad. Do kraja godine planirani su prihodi od nautičke turističke pristojbe kao i prihodi od turističke pristojbe i članarine obveznika. Važno je istaknuti da   </t>
  </si>
  <si>
    <t xml:space="preserve"> koje zadovoljavaju sve uvjete za rad. Do kraja godine planirani su prihodi od nautičke turističke pristojbe kao i prihodi od turističke pristojbe i članarine obveznika.</t>
  </si>
  <si>
    <t>Važno je istaknuti da transfer Gradu Korčuli nije iskazan u stavci rashoda VIII. jer se  30% prihoda od turističke pristojbe automatski raspodjeluje Gradu Korčulu.</t>
  </si>
  <si>
    <t>Iz istog razloga u stavci prihoda od turističke pristojbe iskazan je iznos koji u cjelosti pripada Turističkoj zajednici Grada Korčule.</t>
  </si>
  <si>
    <t xml:space="preserve">Uredbom Vlade Republike Hrvatske za 50% su oslobođeni obveznici plaćanja paušalne turističke pristojbe i turističke članarine, i ukinuta je obveza plaćanja turističke  </t>
  </si>
  <si>
    <t>članarine za pomoćne krevete.</t>
  </si>
  <si>
    <t>Obveza za kratkoročni kredit u iznosu od 350.000,00 kn je u cjelosti izvršena u 2020.godini.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</si>
</sst>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</font>
    <font>
      <sz val="8"/>
      <name val="Calibri"/>
      <family val="2"/>
    </font>
    <font>
      <i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 wrapText="1" indent="2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 inden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/>
    <xf numFmtId="16" fontId="5" fillId="0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164" fontId="1" fillId="2" borderId="1" xfId="1" applyFont="1" applyFill="1" applyBorder="1" applyAlignment="1">
      <alignment horizontal="left"/>
    </xf>
    <xf numFmtId="4" fontId="5" fillId="0" borderId="1" xfId="0" applyNumberFormat="1" applyFont="1" applyFill="1" applyBorder="1"/>
    <xf numFmtId="164" fontId="2" fillId="0" borderId="1" xfId="0" applyNumberFormat="1" applyFont="1" applyBorder="1"/>
    <xf numFmtId="164" fontId="5" fillId="0" borderId="1" xfId="0" applyNumberFormat="1" applyFont="1" applyFill="1" applyBorder="1"/>
    <xf numFmtId="4" fontId="1" fillId="3" borderId="1" xfId="0" applyNumberFormat="1" applyFont="1" applyFill="1" applyBorder="1"/>
    <xf numFmtId="16" fontId="2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1" fillId="4" borderId="1" xfId="0" applyFont="1" applyFill="1" applyBorder="1"/>
    <xf numFmtId="2" fontId="2" fillId="0" borderId="1" xfId="0" applyNumberFormat="1" applyFont="1" applyBorder="1"/>
    <xf numFmtId="2" fontId="5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2" fontId="1" fillId="3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4" fontId="1" fillId="6" borderId="1" xfId="0" applyNumberFormat="1" applyFont="1" applyFill="1" applyBorder="1"/>
    <xf numFmtId="164" fontId="1" fillId="3" borderId="1" xfId="1" applyFont="1" applyFill="1" applyBorder="1"/>
    <xf numFmtId="2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/>
    <xf numFmtId="4" fontId="5" fillId="0" borderId="1" xfId="1" applyNumberFormat="1" applyFont="1" applyFill="1" applyBorder="1" applyAlignment="1"/>
    <xf numFmtId="164" fontId="2" fillId="0" borderId="1" xfId="1" applyFont="1" applyBorder="1" applyAlignment="1"/>
    <xf numFmtId="4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center"/>
    </xf>
    <xf numFmtId="164" fontId="2" fillId="0" borderId="1" xfId="1" applyFont="1" applyBorder="1" applyAlignment="1">
      <alignment horizontal="center"/>
    </xf>
    <xf numFmtId="164" fontId="1" fillId="6" borderId="1" xfId="1" applyFont="1" applyFill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4" fontId="6" fillId="5" borderId="1" xfId="0" applyNumberFormat="1" applyFont="1" applyFill="1" applyBorder="1"/>
    <xf numFmtId="164" fontId="2" fillId="0" borderId="1" xfId="1" applyFont="1" applyBorder="1" applyAlignment="1">
      <alignment horizontal="right"/>
    </xf>
    <xf numFmtId="4" fontId="1" fillId="7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view="pageLayout" topLeftCell="A109" zoomScale="130" zoomScaleNormal="85" zoomScalePageLayoutView="130" workbookViewId="0">
      <selection activeCell="A122" sqref="A122"/>
    </sheetView>
  </sheetViews>
  <sheetFormatPr defaultColWidth="9.109375" defaultRowHeight="13.8" x14ac:dyDescent="0.3"/>
  <cols>
    <col min="1" max="1" width="5.109375" style="6" customWidth="1"/>
    <col min="2" max="2" width="9.109375" style="6" hidden="1" customWidth="1"/>
    <col min="3" max="3" width="5.33203125" style="23" hidden="1" customWidth="1"/>
    <col min="4" max="4" width="50.5546875" style="11" customWidth="1"/>
    <col min="5" max="5" width="18.33203125" style="6" customWidth="1"/>
    <col min="6" max="6" width="14.88671875" style="6" customWidth="1"/>
    <col min="7" max="7" width="16.88671875" style="6" customWidth="1"/>
    <col min="8" max="8" width="10.33203125" style="6" customWidth="1"/>
    <col min="9" max="9" width="10.44140625" style="6" customWidth="1"/>
    <col min="10" max="16384" width="9.109375" style="6"/>
  </cols>
  <sheetData>
    <row r="1" spans="1:9" s="2" customFormat="1" ht="55.2" x14ac:dyDescent="0.3">
      <c r="A1" s="44"/>
      <c r="C1" s="1" t="s">
        <v>0</v>
      </c>
      <c r="D1" s="1" t="s">
        <v>1</v>
      </c>
      <c r="E1" s="1" t="s">
        <v>137</v>
      </c>
      <c r="F1" s="1" t="s">
        <v>150</v>
      </c>
      <c r="G1" s="1" t="s">
        <v>151</v>
      </c>
      <c r="H1" s="1" t="s">
        <v>152</v>
      </c>
      <c r="I1" s="1" t="s">
        <v>2</v>
      </c>
    </row>
    <row r="2" spans="1:9" x14ac:dyDescent="0.3">
      <c r="A2" s="5" t="s">
        <v>3</v>
      </c>
      <c r="C2" s="3" t="s">
        <v>3</v>
      </c>
      <c r="D2" s="4" t="s">
        <v>4</v>
      </c>
      <c r="E2" s="26">
        <v>1830000</v>
      </c>
      <c r="F2" s="26">
        <v>445646.65</v>
      </c>
      <c r="G2" s="26">
        <v>523646.55</v>
      </c>
      <c r="H2" s="26">
        <f>F2/E2*100</f>
        <v>24.352275956284156</v>
      </c>
      <c r="I2" s="26">
        <f>G2/G16*100</f>
        <v>52.990629061857383</v>
      </c>
    </row>
    <row r="3" spans="1:9" x14ac:dyDescent="0.3">
      <c r="A3" s="5" t="s">
        <v>5</v>
      </c>
      <c r="C3" s="3" t="s">
        <v>5</v>
      </c>
      <c r="D3" s="4" t="s">
        <v>6</v>
      </c>
      <c r="E3" s="26">
        <v>350000</v>
      </c>
      <c r="F3" s="26">
        <v>250014.06</v>
      </c>
      <c r="G3" s="26">
        <v>320000</v>
      </c>
      <c r="H3" s="26">
        <f t="shared" ref="H3:H16" si="0">F3/E3*100</f>
        <v>71.432588571428568</v>
      </c>
      <c r="I3" s="26">
        <f>G3/G16*100</f>
        <v>32.382532263020472</v>
      </c>
    </row>
    <row r="4" spans="1:9" x14ac:dyDescent="0.3">
      <c r="A4" s="5" t="s">
        <v>7</v>
      </c>
      <c r="C4" s="3" t="s">
        <v>7</v>
      </c>
      <c r="D4" s="4" t="s">
        <v>8</v>
      </c>
      <c r="E4" s="26">
        <f>E5</f>
        <v>10000</v>
      </c>
      <c r="F4" s="26">
        <f>F5</f>
        <v>3975.31</v>
      </c>
      <c r="G4" s="26">
        <f>G5</f>
        <v>3975.31</v>
      </c>
      <c r="H4" s="26">
        <f t="shared" si="0"/>
        <v>39.753099999999996</v>
      </c>
      <c r="I4" s="39">
        <f>G4/G16*100</f>
        <v>0.40228313853283726</v>
      </c>
    </row>
    <row r="5" spans="1:9" x14ac:dyDescent="0.3">
      <c r="A5" s="5" t="s">
        <v>9</v>
      </c>
      <c r="C5" s="3" t="s">
        <v>9</v>
      </c>
      <c r="D5" s="7" t="s">
        <v>10</v>
      </c>
      <c r="E5" s="26">
        <v>10000</v>
      </c>
      <c r="F5" s="26">
        <v>3975.31</v>
      </c>
      <c r="G5" s="26">
        <v>3975.31</v>
      </c>
      <c r="H5" s="26">
        <f t="shared" si="0"/>
        <v>39.753099999999996</v>
      </c>
      <c r="I5" s="39">
        <v>0</v>
      </c>
    </row>
    <row r="6" spans="1:9" x14ac:dyDescent="0.3">
      <c r="A6" s="5" t="s">
        <v>11</v>
      </c>
      <c r="C6" s="3" t="s">
        <v>11</v>
      </c>
      <c r="D6" s="7" t="s">
        <v>12</v>
      </c>
      <c r="E6" s="39">
        <v>0</v>
      </c>
      <c r="F6" s="39">
        <v>0</v>
      </c>
      <c r="G6" s="39">
        <v>0</v>
      </c>
      <c r="H6" s="26" t="e">
        <f t="shared" si="0"/>
        <v>#DIV/0!</v>
      </c>
      <c r="I6" s="39">
        <v>0</v>
      </c>
    </row>
    <row r="7" spans="1:9" x14ac:dyDescent="0.3">
      <c r="A7" s="5" t="s">
        <v>13</v>
      </c>
      <c r="C7" s="3" t="s">
        <v>13</v>
      </c>
      <c r="D7" s="4" t="s">
        <v>14</v>
      </c>
      <c r="E7" s="39">
        <v>0</v>
      </c>
      <c r="F7" s="48">
        <v>0</v>
      </c>
      <c r="G7" s="39">
        <v>0</v>
      </c>
      <c r="H7" s="26">
        <v>0</v>
      </c>
      <c r="I7" s="39">
        <f>G7/G16*100</f>
        <v>0</v>
      </c>
    </row>
    <row r="8" spans="1:9" ht="27.6" x14ac:dyDescent="0.3">
      <c r="A8" s="5" t="s">
        <v>15</v>
      </c>
      <c r="C8" s="24" t="s">
        <v>15</v>
      </c>
      <c r="D8" s="25" t="s">
        <v>16</v>
      </c>
      <c r="E8" s="64">
        <v>0</v>
      </c>
      <c r="F8" s="64">
        <v>0</v>
      </c>
      <c r="G8" s="64">
        <v>0</v>
      </c>
      <c r="H8" s="26">
        <v>0</v>
      </c>
      <c r="I8" s="26">
        <v>0</v>
      </c>
    </row>
    <row r="9" spans="1:9" x14ac:dyDescent="0.3">
      <c r="A9" s="5" t="s">
        <v>17</v>
      </c>
      <c r="C9" s="3" t="s">
        <v>17</v>
      </c>
      <c r="D9" s="4" t="s">
        <v>138</v>
      </c>
      <c r="E9" s="26">
        <f>E10</f>
        <v>350000</v>
      </c>
      <c r="F9" s="26">
        <f>F10</f>
        <v>40565.22</v>
      </c>
      <c r="G9" s="26">
        <f>G10</f>
        <v>140565.22</v>
      </c>
      <c r="H9" s="26">
        <f t="shared" si="0"/>
        <v>11.590062857142858</v>
      </c>
      <c r="I9" s="39">
        <f>G9/G16*100</f>
        <v>14.224555536589287</v>
      </c>
    </row>
    <row r="10" spans="1:9" ht="27.6" x14ac:dyDescent="0.3">
      <c r="A10" s="5" t="s">
        <v>62</v>
      </c>
      <c r="C10" s="3" t="s">
        <v>64</v>
      </c>
      <c r="D10" s="4" t="s">
        <v>89</v>
      </c>
      <c r="E10" s="26">
        <f>SUM(E11:E15)</f>
        <v>350000</v>
      </c>
      <c r="F10" s="26">
        <f>SUM(F11:F15)</f>
        <v>40565.22</v>
      </c>
      <c r="G10" s="26">
        <f>SUM(G11:G15)</f>
        <v>140565.22</v>
      </c>
      <c r="H10" s="26">
        <f t="shared" si="0"/>
        <v>11.590062857142858</v>
      </c>
      <c r="I10" s="39">
        <v>0</v>
      </c>
    </row>
    <row r="11" spans="1:9" x14ac:dyDescent="0.3">
      <c r="A11" s="5" t="s">
        <v>109</v>
      </c>
      <c r="C11" s="3" t="s">
        <v>93</v>
      </c>
      <c r="D11" s="4" t="s">
        <v>84</v>
      </c>
      <c r="E11" s="26">
        <v>0</v>
      </c>
      <c r="F11" s="26">
        <v>0</v>
      </c>
      <c r="G11" s="26">
        <v>0</v>
      </c>
      <c r="H11" s="26">
        <v>0</v>
      </c>
      <c r="I11" s="39">
        <f>G11/G16*100</f>
        <v>0</v>
      </c>
    </row>
    <row r="12" spans="1:9" x14ac:dyDescent="0.3">
      <c r="A12" s="5" t="s">
        <v>110</v>
      </c>
      <c r="C12" s="3" t="s">
        <v>94</v>
      </c>
      <c r="D12" s="4" t="s">
        <v>81</v>
      </c>
      <c r="E12" s="26">
        <v>20000</v>
      </c>
      <c r="F12" s="26">
        <v>0</v>
      </c>
      <c r="G12" s="26">
        <v>0</v>
      </c>
      <c r="H12" s="26">
        <f t="shared" si="0"/>
        <v>0</v>
      </c>
      <c r="I12" s="39">
        <f>G12/G16*100</f>
        <v>0</v>
      </c>
    </row>
    <row r="13" spans="1:9" x14ac:dyDescent="0.3">
      <c r="A13" s="5" t="s">
        <v>115</v>
      </c>
      <c r="C13" s="3" t="s">
        <v>95</v>
      </c>
      <c r="D13" s="4" t="s">
        <v>82</v>
      </c>
      <c r="E13" s="26">
        <v>150000</v>
      </c>
      <c r="F13" s="26">
        <v>15275.38</v>
      </c>
      <c r="G13" s="26">
        <v>115275.38</v>
      </c>
      <c r="H13" s="26">
        <f t="shared" si="0"/>
        <v>10.183586666666667</v>
      </c>
      <c r="I13" s="39">
        <f>G13/G16*100</f>
        <v>11.66533972494358</v>
      </c>
    </row>
    <row r="14" spans="1:9" ht="27.6" x14ac:dyDescent="0.3">
      <c r="A14" s="5" t="s">
        <v>116</v>
      </c>
      <c r="C14" s="43" t="s">
        <v>96</v>
      </c>
      <c r="D14" s="4" t="s">
        <v>90</v>
      </c>
      <c r="E14" s="26">
        <v>180000</v>
      </c>
      <c r="F14" s="26">
        <v>25289.84</v>
      </c>
      <c r="G14" s="26">
        <v>25289.84</v>
      </c>
      <c r="H14" s="26">
        <f t="shared" si="0"/>
        <v>14.049911111111109</v>
      </c>
      <c r="I14" s="39">
        <v>0</v>
      </c>
    </row>
    <row r="15" spans="1:9" x14ac:dyDescent="0.3">
      <c r="A15" s="5" t="s">
        <v>117</v>
      </c>
      <c r="C15" s="43"/>
      <c r="D15" s="4" t="s">
        <v>122</v>
      </c>
      <c r="E15" s="26">
        <v>0</v>
      </c>
      <c r="F15" s="26">
        <v>0</v>
      </c>
      <c r="G15" s="26">
        <v>0</v>
      </c>
      <c r="H15" s="26" t="e">
        <f t="shared" si="0"/>
        <v>#DIV/0!</v>
      </c>
      <c r="I15" s="39">
        <v>0</v>
      </c>
    </row>
    <row r="16" spans="1:9" x14ac:dyDescent="0.3">
      <c r="A16" s="5"/>
      <c r="C16" s="9"/>
      <c r="D16" s="10" t="s">
        <v>18</v>
      </c>
      <c r="E16" s="28">
        <f>E2+E3+E4+E7+E8+E9</f>
        <v>2540000</v>
      </c>
      <c r="F16" s="28">
        <f>F2+F3+F4+F7+F8+F9</f>
        <v>740201.24</v>
      </c>
      <c r="G16" s="28">
        <f>G2+G3+G4+G7+G8+G9</f>
        <v>988187.08000000007</v>
      </c>
      <c r="H16" s="66">
        <f t="shared" si="0"/>
        <v>29.141781102362202</v>
      </c>
      <c r="I16" s="28">
        <f>SUM(I2:I10)</f>
        <v>99.999999999999986</v>
      </c>
    </row>
    <row r="17" spans="1:9" s="11" customFormat="1" ht="55.2" x14ac:dyDescent="0.3">
      <c r="A17" s="4"/>
      <c r="C17" s="1" t="s">
        <v>0</v>
      </c>
      <c r="D17" s="1" t="s">
        <v>19</v>
      </c>
      <c r="E17" s="1" t="s">
        <v>137</v>
      </c>
      <c r="F17" s="1" t="s">
        <v>150</v>
      </c>
      <c r="G17" s="1" t="s">
        <v>151</v>
      </c>
      <c r="H17" s="1" t="s">
        <v>152</v>
      </c>
      <c r="I17" s="1" t="s">
        <v>2</v>
      </c>
    </row>
    <row r="18" spans="1:9" x14ac:dyDescent="0.3">
      <c r="A18" s="5" t="s">
        <v>20</v>
      </c>
      <c r="C18" s="12" t="s">
        <v>20</v>
      </c>
      <c r="D18" s="13" t="s">
        <v>21</v>
      </c>
      <c r="E18" s="33">
        <f>E19+E22</f>
        <v>784500</v>
      </c>
      <c r="F18" s="33">
        <f>F19+F22</f>
        <v>640590.98</v>
      </c>
      <c r="G18" s="33">
        <f>G19+G22</f>
        <v>701304.77</v>
      </c>
      <c r="H18" s="33">
        <f>F18/E18*100</f>
        <v>81.655956660293185</v>
      </c>
      <c r="I18" s="33">
        <f>G18/G97*100</f>
        <v>72.017666831184442</v>
      </c>
    </row>
    <row r="19" spans="1:9" x14ac:dyDescent="0.3">
      <c r="A19" s="5" t="s">
        <v>3</v>
      </c>
      <c r="C19" s="3" t="s">
        <v>3</v>
      </c>
      <c r="D19" s="8" t="s">
        <v>22</v>
      </c>
      <c r="E19" s="26">
        <f>E20+E21</f>
        <v>514000</v>
      </c>
      <c r="F19" s="26">
        <f>F20+F21</f>
        <v>452055.99000000005</v>
      </c>
      <c r="G19" s="26">
        <f>G20+G21</f>
        <v>492274.9</v>
      </c>
      <c r="H19" s="39">
        <f>F19/E19*100</f>
        <v>87.948636186770429</v>
      </c>
      <c r="I19" s="49">
        <f>G19/G97*100</f>
        <v>50.552186801117351</v>
      </c>
    </row>
    <row r="20" spans="1:9" x14ac:dyDescent="0.3">
      <c r="A20" s="5" t="s">
        <v>28</v>
      </c>
      <c r="C20" s="3" t="s">
        <v>28</v>
      </c>
      <c r="D20" s="8" t="s">
        <v>65</v>
      </c>
      <c r="E20" s="26">
        <v>499000</v>
      </c>
      <c r="F20" s="26">
        <v>439781.09</v>
      </c>
      <c r="G20" s="26">
        <v>480000</v>
      </c>
      <c r="H20" s="39">
        <f t="shared" ref="H20:H28" si="1">F20/E20*100</f>
        <v>88.132482965931871</v>
      </c>
      <c r="I20" s="49">
        <f>G20/G97*100</f>
        <v>49.29166541811562</v>
      </c>
    </row>
    <row r="21" spans="1:9" x14ac:dyDescent="0.3">
      <c r="A21" s="5" t="s">
        <v>60</v>
      </c>
      <c r="C21" s="34" t="s">
        <v>60</v>
      </c>
      <c r="D21" s="8" t="s">
        <v>66</v>
      </c>
      <c r="E21" s="26">
        <v>15000</v>
      </c>
      <c r="F21" s="26">
        <v>12274.9</v>
      </c>
      <c r="G21" s="26">
        <v>12274.9</v>
      </c>
      <c r="H21" s="39">
        <f t="shared" si="1"/>
        <v>81.832666666666668</v>
      </c>
      <c r="I21" s="49">
        <f>I20/G97*100</f>
        <v>5.0618089160238654E-3</v>
      </c>
    </row>
    <row r="22" spans="1:9" x14ac:dyDescent="0.3">
      <c r="A22" s="5" t="s">
        <v>5</v>
      </c>
      <c r="C22" s="3" t="s">
        <v>5</v>
      </c>
      <c r="D22" s="8" t="s">
        <v>23</v>
      </c>
      <c r="E22" s="26">
        <f>E23+E24+E25+E26+E27+E28</f>
        <v>270500</v>
      </c>
      <c r="F22" s="26">
        <f>F23+F24+F25+F26+F27+F28</f>
        <v>188534.99</v>
      </c>
      <c r="G22" s="26">
        <f>G23+G24+G25+G26+G27+G28</f>
        <v>209029.87</v>
      </c>
      <c r="H22" s="39">
        <f t="shared" si="1"/>
        <v>69.69870240295748</v>
      </c>
      <c r="I22" s="49">
        <f>G22/G97*100</f>
        <v>21.465480030067091</v>
      </c>
    </row>
    <row r="23" spans="1:9" x14ac:dyDescent="0.3">
      <c r="A23" s="5" t="s">
        <v>33</v>
      </c>
      <c r="C23" s="3" t="s">
        <v>33</v>
      </c>
      <c r="D23" s="8" t="s">
        <v>118</v>
      </c>
      <c r="E23" s="26">
        <v>19000</v>
      </c>
      <c r="F23" s="26">
        <v>13014.08</v>
      </c>
      <c r="G23" s="26">
        <v>16000</v>
      </c>
      <c r="H23" s="39">
        <f t="shared" si="1"/>
        <v>68.495157894736849</v>
      </c>
      <c r="I23" s="49">
        <f>G23/G97*100</f>
        <v>1.6430555139371874</v>
      </c>
    </row>
    <row r="24" spans="1:9" x14ac:dyDescent="0.3">
      <c r="A24" s="5" t="s">
        <v>34</v>
      </c>
      <c r="C24" s="3" t="s">
        <v>34</v>
      </c>
      <c r="D24" s="8" t="s">
        <v>67</v>
      </c>
      <c r="E24" s="26">
        <v>65000</v>
      </c>
      <c r="F24" s="26">
        <v>67920</v>
      </c>
      <c r="G24" s="26">
        <v>75000</v>
      </c>
      <c r="H24" s="39">
        <f t="shared" si="1"/>
        <v>104.49230769230769</v>
      </c>
      <c r="I24" s="49">
        <f>G24/G97*100</f>
        <v>7.7018227215805659</v>
      </c>
    </row>
    <row r="25" spans="1:9" x14ac:dyDescent="0.3">
      <c r="A25" s="5" t="s">
        <v>35</v>
      </c>
      <c r="C25" s="3" t="s">
        <v>35</v>
      </c>
      <c r="D25" s="8" t="s">
        <v>68</v>
      </c>
      <c r="E25" s="26">
        <v>95000</v>
      </c>
      <c r="F25" s="26">
        <v>83065.64</v>
      </c>
      <c r="G25" s="26">
        <v>90000</v>
      </c>
      <c r="H25" s="39">
        <f t="shared" si="1"/>
        <v>87.437515789473679</v>
      </c>
      <c r="I25" s="49">
        <f>G25/G97*100</f>
        <v>9.2421872658966802</v>
      </c>
    </row>
    <row r="26" spans="1:9" x14ac:dyDescent="0.3">
      <c r="A26" s="5" t="s">
        <v>36</v>
      </c>
      <c r="C26" s="3" t="s">
        <v>36</v>
      </c>
      <c r="D26" s="8" t="s">
        <v>77</v>
      </c>
      <c r="E26" s="26">
        <v>70000</v>
      </c>
      <c r="F26" s="26">
        <v>6029.87</v>
      </c>
      <c r="G26" s="26">
        <v>6029.87</v>
      </c>
      <c r="H26" s="39">
        <f t="shared" si="1"/>
        <v>8.6140999999999988</v>
      </c>
      <c r="I26" s="49">
        <f>G26/G97*100</f>
        <v>0.61921319698902677</v>
      </c>
    </row>
    <row r="27" spans="1:9" x14ac:dyDescent="0.3">
      <c r="A27" s="5" t="s">
        <v>83</v>
      </c>
      <c r="C27" s="3" t="s">
        <v>83</v>
      </c>
      <c r="D27" s="8" t="s">
        <v>91</v>
      </c>
      <c r="E27" s="26">
        <v>16500</v>
      </c>
      <c r="F27" s="26">
        <v>18505.400000000001</v>
      </c>
      <c r="G27" s="26">
        <v>21000</v>
      </c>
      <c r="H27" s="39">
        <f t="shared" si="1"/>
        <v>112.15393939393941</v>
      </c>
      <c r="I27" s="49">
        <f>G27/G97*100</f>
        <v>2.1565103620425585</v>
      </c>
    </row>
    <row r="28" spans="1:9" x14ac:dyDescent="0.3">
      <c r="A28" s="5" t="s">
        <v>100</v>
      </c>
      <c r="C28" s="3" t="s">
        <v>7</v>
      </c>
      <c r="D28" s="8" t="s">
        <v>24</v>
      </c>
      <c r="E28" s="39">
        <v>5000</v>
      </c>
      <c r="F28" s="39">
        <v>0</v>
      </c>
      <c r="G28" s="39">
        <v>1000</v>
      </c>
      <c r="H28" s="39">
        <f t="shared" si="1"/>
        <v>0</v>
      </c>
      <c r="I28" s="39">
        <v>0</v>
      </c>
    </row>
    <row r="29" spans="1:9" x14ac:dyDescent="0.3">
      <c r="A29" s="5" t="s">
        <v>25</v>
      </c>
      <c r="C29" s="12" t="s">
        <v>25</v>
      </c>
      <c r="D29" s="14" t="s">
        <v>26</v>
      </c>
      <c r="E29" s="33">
        <f>E30+E33+E56</f>
        <v>396000</v>
      </c>
      <c r="F29" s="33">
        <f>F30+F33+F56</f>
        <v>31453.81</v>
      </c>
      <c r="G29" s="33">
        <f>G30+G33+G56</f>
        <v>38060.980000000003</v>
      </c>
      <c r="H29" s="33">
        <f>F29/E29*100</f>
        <v>7.9428813131313127</v>
      </c>
      <c r="I29" s="33">
        <f>G29/G97*100</f>
        <v>3.9085189409283134</v>
      </c>
    </row>
    <row r="30" spans="1:9" ht="27.6" x14ac:dyDescent="0.3">
      <c r="A30" s="5" t="s">
        <v>3</v>
      </c>
      <c r="C30" s="24" t="s">
        <v>3</v>
      </c>
      <c r="D30" s="16" t="s">
        <v>27</v>
      </c>
      <c r="E30" s="30">
        <f>E31+E32</f>
        <v>23000</v>
      </c>
      <c r="F30" s="30">
        <f t="shared" ref="F30:G30" si="2">F31+F32</f>
        <v>2560.98</v>
      </c>
      <c r="G30" s="30">
        <f t="shared" si="2"/>
        <v>2560.98</v>
      </c>
      <c r="H30" s="40">
        <f>F30/E30*100</f>
        <v>11.134695652173914</v>
      </c>
      <c r="I30" s="32">
        <f>G30/G97*100</f>
        <v>0.26298951938017862</v>
      </c>
    </row>
    <row r="31" spans="1:9" x14ac:dyDescent="0.3">
      <c r="A31" s="5" t="s">
        <v>60</v>
      </c>
      <c r="C31" s="15" t="s">
        <v>60</v>
      </c>
      <c r="D31" s="17" t="s">
        <v>78</v>
      </c>
      <c r="E31" s="30">
        <v>16000</v>
      </c>
      <c r="F31" s="30">
        <v>2560.98</v>
      </c>
      <c r="G31" s="30">
        <v>2560.98</v>
      </c>
      <c r="H31" s="40">
        <f t="shared" ref="H31:H56" si="3">F31/E31*100</f>
        <v>16.006124999999997</v>
      </c>
      <c r="I31" s="32">
        <f>G31/G97*100</f>
        <v>0.26298951938017862</v>
      </c>
    </row>
    <row r="32" spans="1:9" x14ac:dyDescent="0.3">
      <c r="A32" s="5" t="s">
        <v>76</v>
      </c>
      <c r="C32" s="15" t="s">
        <v>76</v>
      </c>
      <c r="D32" s="17" t="s">
        <v>75</v>
      </c>
      <c r="E32" s="30">
        <v>7000</v>
      </c>
      <c r="F32" s="30">
        <v>0</v>
      </c>
      <c r="G32" s="30">
        <v>0</v>
      </c>
      <c r="H32" s="40">
        <f t="shared" si="3"/>
        <v>0</v>
      </c>
      <c r="I32" s="32">
        <f>G32/G97*100</f>
        <v>0</v>
      </c>
    </row>
    <row r="33" spans="1:9" x14ac:dyDescent="0.3">
      <c r="A33" s="5" t="s">
        <v>5</v>
      </c>
      <c r="C33" s="15" t="s">
        <v>5</v>
      </c>
      <c r="D33" s="17" t="s">
        <v>92</v>
      </c>
      <c r="E33" s="30">
        <f>E34+E37+E38</f>
        <v>343000</v>
      </c>
      <c r="F33" s="30">
        <f>F34+F37+F38</f>
        <v>28892.83</v>
      </c>
      <c r="G33" s="30">
        <f>G34+G37+G38</f>
        <v>35500</v>
      </c>
      <c r="H33" s="40">
        <f t="shared" si="3"/>
        <v>8.423565597667638</v>
      </c>
      <c r="I33" s="32">
        <f>G33/G97*100</f>
        <v>3.6455294215481349</v>
      </c>
    </row>
    <row r="34" spans="1:9" x14ac:dyDescent="0.3">
      <c r="A34" s="5" t="s">
        <v>33</v>
      </c>
      <c r="C34" s="15"/>
      <c r="D34" s="17" t="s">
        <v>101</v>
      </c>
      <c r="E34" s="30">
        <f>E35+E36</f>
        <v>74000</v>
      </c>
      <c r="F34" s="30">
        <f>F35+F36</f>
        <v>0</v>
      </c>
      <c r="G34" s="30">
        <f>G35+G36</f>
        <v>0</v>
      </c>
      <c r="H34" s="40">
        <f t="shared" si="3"/>
        <v>0</v>
      </c>
      <c r="I34" s="32">
        <f>G34/G97*100</f>
        <v>0</v>
      </c>
    </row>
    <row r="35" spans="1:9" x14ac:dyDescent="0.3">
      <c r="A35" s="5" t="s">
        <v>111</v>
      </c>
      <c r="C35" s="15" t="s">
        <v>33</v>
      </c>
      <c r="D35" s="18" t="s">
        <v>102</v>
      </c>
      <c r="E35" s="30">
        <v>9000</v>
      </c>
      <c r="F35" s="30">
        <v>0</v>
      </c>
      <c r="G35" s="30">
        <v>0</v>
      </c>
      <c r="H35" s="40">
        <f t="shared" si="3"/>
        <v>0</v>
      </c>
      <c r="I35" s="32">
        <v>0</v>
      </c>
    </row>
    <row r="36" spans="1:9" x14ac:dyDescent="0.3">
      <c r="A36" s="5" t="s">
        <v>133</v>
      </c>
      <c r="C36" s="27" t="s">
        <v>34</v>
      </c>
      <c r="D36" s="18" t="s">
        <v>69</v>
      </c>
      <c r="E36" s="30">
        <v>65000</v>
      </c>
      <c r="F36" s="30">
        <v>0</v>
      </c>
      <c r="G36" s="30">
        <v>0</v>
      </c>
      <c r="H36" s="40">
        <f t="shared" si="3"/>
        <v>0</v>
      </c>
      <c r="I36" s="32">
        <f>G36/G97*100</f>
        <v>0</v>
      </c>
    </row>
    <row r="37" spans="1:9" x14ac:dyDescent="0.3">
      <c r="A37" s="5" t="s">
        <v>34</v>
      </c>
      <c r="C37" s="27"/>
      <c r="D37" s="18" t="s">
        <v>103</v>
      </c>
      <c r="E37" s="30">
        <v>5000</v>
      </c>
      <c r="F37" s="30">
        <v>0</v>
      </c>
      <c r="G37" s="30">
        <v>0</v>
      </c>
      <c r="H37" s="40">
        <f t="shared" si="3"/>
        <v>0</v>
      </c>
      <c r="I37" s="32">
        <f>G37/G97*100</f>
        <v>0</v>
      </c>
    </row>
    <row r="38" spans="1:9" x14ac:dyDescent="0.3">
      <c r="A38" s="5" t="s">
        <v>35</v>
      </c>
      <c r="C38" s="27"/>
      <c r="D38" s="18" t="s">
        <v>104</v>
      </c>
      <c r="E38" s="30">
        <f>E39+E40+E41+E42+E55</f>
        <v>264000</v>
      </c>
      <c r="F38" s="30">
        <f>F39+F40+F41+F42+F55+F56</f>
        <v>28892.83</v>
      </c>
      <c r="G38" s="30">
        <f>G39+G40+G41+G42+G55</f>
        <v>35500</v>
      </c>
      <c r="H38" s="40">
        <f t="shared" si="3"/>
        <v>10.944253787878788</v>
      </c>
      <c r="I38" s="32">
        <f>G38/G97*100</f>
        <v>3.6455294215481349</v>
      </c>
    </row>
    <row r="39" spans="1:9" ht="27.6" x14ac:dyDescent="0.3">
      <c r="A39" s="5" t="s">
        <v>63</v>
      </c>
      <c r="C39" s="27"/>
      <c r="D39" s="18" t="s">
        <v>105</v>
      </c>
      <c r="E39" s="30">
        <v>15000</v>
      </c>
      <c r="F39" s="30">
        <v>12885.83</v>
      </c>
      <c r="G39" s="30">
        <v>13500</v>
      </c>
      <c r="H39" s="40">
        <f t="shared" si="3"/>
        <v>85.905533333333324</v>
      </c>
      <c r="I39" s="32">
        <f>G39/G97*100</f>
        <v>1.3863280898845021</v>
      </c>
    </row>
    <row r="40" spans="1:9" ht="27.6" x14ac:dyDescent="0.3">
      <c r="A40" s="5" t="s">
        <v>72</v>
      </c>
      <c r="C40" s="27"/>
      <c r="D40" s="18" t="s">
        <v>86</v>
      </c>
      <c r="E40" s="30">
        <v>4000</v>
      </c>
      <c r="F40" s="30">
        <v>0</v>
      </c>
      <c r="G40" s="30">
        <v>0</v>
      </c>
      <c r="H40" s="40">
        <f t="shared" si="3"/>
        <v>0</v>
      </c>
      <c r="I40" s="32">
        <f>G40/G97*100</f>
        <v>0</v>
      </c>
    </row>
    <row r="41" spans="1:9" ht="27.6" x14ac:dyDescent="0.3">
      <c r="A41" s="5" t="s">
        <v>134</v>
      </c>
      <c r="C41" s="24" t="s">
        <v>83</v>
      </c>
      <c r="D41" s="18" t="s">
        <v>106</v>
      </c>
      <c r="E41" s="30">
        <v>35000</v>
      </c>
      <c r="F41" s="30">
        <v>0</v>
      </c>
      <c r="G41" s="30">
        <v>0</v>
      </c>
      <c r="H41" s="40">
        <f t="shared" si="3"/>
        <v>0</v>
      </c>
      <c r="I41" s="56">
        <f>G41/G97*100</f>
        <v>0</v>
      </c>
    </row>
    <row r="42" spans="1:9" x14ac:dyDescent="0.3">
      <c r="A42" s="5" t="s">
        <v>135</v>
      </c>
      <c r="C42" s="24"/>
      <c r="D42" s="18" t="s">
        <v>107</v>
      </c>
      <c r="E42" s="30">
        <v>100000</v>
      </c>
      <c r="F42" s="30">
        <f>SUM(F43:F54)</f>
        <v>8007</v>
      </c>
      <c r="G42" s="30">
        <f>SUM(G43:G54)</f>
        <v>14000</v>
      </c>
      <c r="H42" s="40">
        <f t="shared" si="3"/>
        <v>8.0069999999999997</v>
      </c>
      <c r="I42" s="56">
        <f>G42/G97*100</f>
        <v>1.4376735746950391</v>
      </c>
    </row>
    <row r="43" spans="1:9" x14ac:dyDescent="0.3">
      <c r="A43" s="5"/>
      <c r="C43" s="24"/>
      <c r="D43" s="18" t="s">
        <v>146</v>
      </c>
      <c r="E43" s="30">
        <v>0</v>
      </c>
      <c r="F43" s="30">
        <v>4100</v>
      </c>
      <c r="G43" s="30">
        <v>5000</v>
      </c>
      <c r="H43" s="40">
        <v>0</v>
      </c>
      <c r="I43" s="56">
        <v>0</v>
      </c>
    </row>
    <row r="44" spans="1:9" x14ac:dyDescent="0.3">
      <c r="A44" s="5"/>
      <c r="C44" s="24"/>
      <c r="D44" s="18" t="s">
        <v>123</v>
      </c>
      <c r="E44" s="30">
        <v>0</v>
      </c>
      <c r="F44" s="30">
        <v>0</v>
      </c>
      <c r="G44" s="30">
        <v>0</v>
      </c>
      <c r="H44" s="40">
        <v>0</v>
      </c>
      <c r="I44" s="56">
        <v>0</v>
      </c>
    </row>
    <row r="45" spans="1:9" x14ac:dyDescent="0.3">
      <c r="A45" s="5"/>
      <c r="C45" s="24"/>
      <c r="D45" s="18" t="s">
        <v>129</v>
      </c>
      <c r="E45" s="30">
        <v>0</v>
      </c>
      <c r="F45" s="30">
        <v>0</v>
      </c>
      <c r="G45" s="30">
        <v>0</v>
      </c>
      <c r="H45" s="40">
        <v>0</v>
      </c>
      <c r="I45" s="56">
        <v>0</v>
      </c>
    </row>
    <row r="46" spans="1:9" x14ac:dyDescent="0.3">
      <c r="A46" s="5"/>
      <c r="C46" s="24"/>
      <c r="D46" s="18" t="s">
        <v>124</v>
      </c>
      <c r="E46" s="30">
        <v>0</v>
      </c>
      <c r="F46" s="30">
        <v>0</v>
      </c>
      <c r="G46" s="30">
        <v>0</v>
      </c>
      <c r="H46" s="40">
        <v>0</v>
      </c>
      <c r="I46" s="56">
        <v>0</v>
      </c>
    </row>
    <row r="47" spans="1:9" x14ac:dyDescent="0.3">
      <c r="A47" s="5"/>
      <c r="C47" s="24"/>
      <c r="D47" s="18" t="s">
        <v>147</v>
      </c>
      <c r="E47" s="30">
        <v>0</v>
      </c>
      <c r="F47" s="30">
        <v>0</v>
      </c>
      <c r="G47" s="30">
        <v>0</v>
      </c>
      <c r="H47" s="40">
        <v>0</v>
      </c>
      <c r="I47" s="56">
        <v>0</v>
      </c>
    </row>
    <row r="48" spans="1:9" x14ac:dyDescent="0.3">
      <c r="A48" s="5"/>
      <c r="C48" s="24"/>
      <c r="D48" s="18" t="s">
        <v>145</v>
      </c>
      <c r="E48" s="30">
        <v>0</v>
      </c>
      <c r="F48" s="30">
        <v>0</v>
      </c>
      <c r="G48" s="30">
        <v>0</v>
      </c>
      <c r="H48" s="40">
        <v>0</v>
      </c>
      <c r="I48" s="56">
        <v>0</v>
      </c>
    </row>
    <row r="49" spans="1:9" x14ac:dyDescent="0.3">
      <c r="A49" s="5"/>
      <c r="C49" s="24"/>
      <c r="D49" s="18" t="s">
        <v>125</v>
      </c>
      <c r="E49" s="30">
        <v>0</v>
      </c>
      <c r="F49" s="30">
        <v>0</v>
      </c>
      <c r="G49" s="30">
        <v>0</v>
      </c>
      <c r="H49" s="40">
        <v>0</v>
      </c>
      <c r="I49" s="56">
        <v>0</v>
      </c>
    </row>
    <row r="50" spans="1:9" x14ac:dyDescent="0.3">
      <c r="A50" s="5"/>
      <c r="C50" s="24"/>
      <c r="D50" s="18" t="s">
        <v>126</v>
      </c>
      <c r="E50" s="30">
        <v>0</v>
      </c>
      <c r="F50" s="30">
        <v>0</v>
      </c>
      <c r="G50" s="30">
        <v>0</v>
      </c>
      <c r="H50" s="40">
        <v>0</v>
      </c>
      <c r="I50" s="56">
        <v>0</v>
      </c>
    </row>
    <row r="51" spans="1:9" x14ac:dyDescent="0.3">
      <c r="A51" s="5"/>
      <c r="C51" s="24"/>
      <c r="D51" s="18" t="s">
        <v>128</v>
      </c>
      <c r="E51" s="30">
        <v>0</v>
      </c>
      <c r="F51" s="30">
        <v>0</v>
      </c>
      <c r="G51" s="30">
        <v>0</v>
      </c>
      <c r="H51" s="40">
        <v>0</v>
      </c>
      <c r="I51" s="56">
        <v>0</v>
      </c>
    </row>
    <row r="52" spans="1:9" x14ac:dyDescent="0.3">
      <c r="A52" s="5"/>
      <c r="C52" s="24"/>
      <c r="D52" s="18" t="s">
        <v>144</v>
      </c>
      <c r="E52" s="30">
        <v>0</v>
      </c>
      <c r="F52" s="30">
        <v>3907</v>
      </c>
      <c r="G52" s="30">
        <v>9000</v>
      </c>
      <c r="H52" s="40">
        <v>0</v>
      </c>
      <c r="I52" s="56">
        <v>0</v>
      </c>
    </row>
    <row r="53" spans="1:9" x14ac:dyDescent="0.3">
      <c r="A53" s="5"/>
      <c r="C53" s="24"/>
      <c r="D53" s="18" t="s">
        <v>130</v>
      </c>
      <c r="E53" s="30">
        <v>0</v>
      </c>
      <c r="F53" s="30">
        <v>0</v>
      </c>
      <c r="G53" s="30">
        <v>0</v>
      </c>
      <c r="H53" s="40">
        <v>0</v>
      </c>
      <c r="I53" s="56">
        <v>0</v>
      </c>
    </row>
    <row r="54" spans="1:9" x14ac:dyDescent="0.3">
      <c r="A54" s="5"/>
      <c r="C54" s="24"/>
      <c r="D54" s="18" t="s">
        <v>131</v>
      </c>
      <c r="E54" s="30">
        <v>0</v>
      </c>
      <c r="F54" s="30">
        <v>0</v>
      </c>
      <c r="G54" s="30">
        <v>0</v>
      </c>
      <c r="H54" s="40">
        <v>0</v>
      </c>
      <c r="I54" s="56">
        <v>0</v>
      </c>
    </row>
    <row r="55" spans="1:9" x14ac:dyDescent="0.3">
      <c r="A55" s="5" t="s">
        <v>136</v>
      </c>
      <c r="C55" s="24"/>
      <c r="D55" s="18" t="s">
        <v>132</v>
      </c>
      <c r="E55" s="30">
        <v>110000</v>
      </c>
      <c r="F55" s="30">
        <v>8000</v>
      </c>
      <c r="G55" s="30">
        <v>8000</v>
      </c>
      <c r="H55" s="40">
        <f t="shared" si="3"/>
        <v>7.2727272727272725</v>
      </c>
      <c r="I55" s="56">
        <v>0</v>
      </c>
    </row>
    <row r="56" spans="1:9" ht="27.6" x14ac:dyDescent="0.3">
      <c r="A56" s="5" t="s">
        <v>7</v>
      </c>
      <c r="C56" s="15" t="s">
        <v>7</v>
      </c>
      <c r="D56" s="17" t="s">
        <v>149</v>
      </c>
      <c r="E56" s="30">
        <v>30000</v>
      </c>
      <c r="F56" s="30">
        <v>0</v>
      </c>
      <c r="G56" s="30">
        <v>0</v>
      </c>
      <c r="H56" s="40">
        <f t="shared" si="3"/>
        <v>0</v>
      </c>
      <c r="I56" s="56">
        <v>0</v>
      </c>
    </row>
    <row r="57" spans="1:9" x14ac:dyDescent="0.3">
      <c r="A57" s="5" t="s">
        <v>29</v>
      </c>
      <c r="C57" s="12" t="s">
        <v>29</v>
      </c>
      <c r="D57" s="14" t="s">
        <v>30</v>
      </c>
      <c r="E57" s="58">
        <f>E58+E62+E71</f>
        <v>276000</v>
      </c>
      <c r="F57" s="46">
        <f>F58+F62+F71</f>
        <v>123035.03</v>
      </c>
      <c r="G57" s="46">
        <f>G58+G62+G71</f>
        <v>141535.03</v>
      </c>
      <c r="H57" s="33">
        <f>F57/E57*100</f>
        <v>44.577909420289856</v>
      </c>
      <c r="I57" s="53">
        <f>G57/G97*100</f>
        <v>14.534369466047828</v>
      </c>
    </row>
    <row r="58" spans="1:9" x14ac:dyDescent="0.3">
      <c r="A58" s="45" t="s">
        <v>3</v>
      </c>
      <c r="C58" s="20" t="s">
        <v>3</v>
      </c>
      <c r="D58" s="21" t="s">
        <v>31</v>
      </c>
      <c r="E58" s="51">
        <f>E59+E60+E61</f>
        <v>115000</v>
      </c>
      <c r="F58" s="51">
        <f>F59+F60+F61</f>
        <v>77155.73</v>
      </c>
      <c r="G58" s="51">
        <f>G59+G60+G61</f>
        <v>78155.73</v>
      </c>
      <c r="H58" s="61">
        <f>F58/E58*100</f>
        <v>67.091939130434781</v>
      </c>
      <c r="I58" s="62">
        <f>G58/G97*100</f>
        <v>8.0258876951428793</v>
      </c>
    </row>
    <row r="59" spans="1:9" ht="27.6" x14ac:dyDescent="0.3">
      <c r="A59" s="5" t="s">
        <v>28</v>
      </c>
      <c r="C59" s="20"/>
      <c r="D59" s="19" t="s">
        <v>143</v>
      </c>
      <c r="E59" s="51">
        <v>100000</v>
      </c>
      <c r="F59" s="30">
        <v>70905.73</v>
      </c>
      <c r="G59" s="59">
        <v>71905.73</v>
      </c>
      <c r="H59" s="61">
        <f t="shared" ref="H59:H71" si="4">F59/E59*100</f>
        <v>70.905730000000005</v>
      </c>
      <c r="I59" s="62">
        <f>G59/G97*100</f>
        <v>7.3840691350111651</v>
      </c>
    </row>
    <row r="60" spans="1:9" x14ac:dyDescent="0.3">
      <c r="A60" s="5" t="s">
        <v>60</v>
      </c>
      <c r="C60" s="3" t="s">
        <v>60</v>
      </c>
      <c r="D60" s="8" t="s">
        <v>139</v>
      </c>
      <c r="E60" s="30">
        <v>10000</v>
      </c>
      <c r="F60" s="30">
        <v>6250</v>
      </c>
      <c r="G60" s="59">
        <v>6250</v>
      </c>
      <c r="H60" s="61">
        <f t="shared" si="4"/>
        <v>62.5</v>
      </c>
      <c r="I60" s="62">
        <f>G60/G97*100</f>
        <v>0.64181856013171379</v>
      </c>
    </row>
    <row r="61" spans="1:9" x14ac:dyDescent="0.3">
      <c r="A61" s="5" t="s">
        <v>76</v>
      </c>
      <c r="C61" s="3"/>
      <c r="D61" s="8" t="s">
        <v>140</v>
      </c>
      <c r="E61" s="50">
        <v>5000</v>
      </c>
      <c r="F61" s="30">
        <v>0</v>
      </c>
      <c r="G61" s="59">
        <v>0</v>
      </c>
      <c r="H61" s="61">
        <f t="shared" si="4"/>
        <v>0</v>
      </c>
      <c r="I61" s="63">
        <f>G61/G97*100</f>
        <v>0</v>
      </c>
    </row>
    <row r="62" spans="1:9" x14ac:dyDescent="0.3">
      <c r="A62" s="45" t="s">
        <v>5</v>
      </c>
      <c r="C62" s="20" t="s">
        <v>5</v>
      </c>
      <c r="D62" s="21" t="s">
        <v>32</v>
      </c>
      <c r="E62" s="30">
        <f>SUM(E63+E64+E65+E68+E69)</f>
        <v>121000</v>
      </c>
      <c r="F62" s="30">
        <f>F63+F64+F65+F68+F69</f>
        <v>31579.3</v>
      </c>
      <c r="G62" s="30">
        <f>G63+G64+G65+G68+G69</f>
        <v>35879.300000000003</v>
      </c>
      <c r="H62" s="61">
        <f t="shared" si="4"/>
        <v>26.098595041322316</v>
      </c>
      <c r="I62" s="63">
        <f>G62/G97*100</f>
        <v>3.6844801063254087</v>
      </c>
    </row>
    <row r="63" spans="1:9" x14ac:dyDescent="0.3">
      <c r="A63" s="5" t="s">
        <v>33</v>
      </c>
      <c r="C63" s="24" t="s">
        <v>33</v>
      </c>
      <c r="D63" s="8" t="s">
        <v>97</v>
      </c>
      <c r="E63" s="30">
        <v>0</v>
      </c>
      <c r="F63" s="30">
        <v>0</v>
      </c>
      <c r="G63" s="60">
        <v>0</v>
      </c>
      <c r="H63" s="61">
        <v>0</v>
      </c>
      <c r="I63" s="63">
        <f>G63/G97*100</f>
        <v>0</v>
      </c>
    </row>
    <row r="64" spans="1:9" x14ac:dyDescent="0.3">
      <c r="A64" s="5" t="s">
        <v>34</v>
      </c>
      <c r="C64" s="3" t="s">
        <v>34</v>
      </c>
      <c r="D64" s="8" t="s">
        <v>98</v>
      </c>
      <c r="E64" s="30">
        <v>10000</v>
      </c>
      <c r="F64" s="30">
        <v>10400</v>
      </c>
      <c r="G64" s="26">
        <v>10400</v>
      </c>
      <c r="H64" s="61">
        <f t="shared" si="4"/>
        <v>104</v>
      </c>
      <c r="I64" s="31">
        <f>G64/G97*100</f>
        <v>1.0679860840591719</v>
      </c>
    </row>
    <row r="65" spans="1:9" x14ac:dyDescent="0.3">
      <c r="A65" s="5" t="s">
        <v>35</v>
      </c>
      <c r="C65" s="3" t="s">
        <v>35</v>
      </c>
      <c r="D65" s="8" t="s">
        <v>80</v>
      </c>
      <c r="E65" s="30">
        <f>E66+E67</f>
        <v>90000</v>
      </c>
      <c r="F65" s="30">
        <f>F66+F67</f>
        <v>15479.3</v>
      </c>
      <c r="G65" s="30">
        <f>G66+G67</f>
        <v>15479.3</v>
      </c>
      <c r="H65" s="61">
        <f t="shared" si="4"/>
        <v>17.199222222222222</v>
      </c>
      <c r="I65" s="31">
        <f>G65/G97*100</f>
        <v>1.5895843260554943</v>
      </c>
    </row>
    <row r="66" spans="1:9" ht="27.6" x14ac:dyDescent="0.3">
      <c r="A66" s="5" t="s">
        <v>63</v>
      </c>
      <c r="C66" s="3" t="s">
        <v>63</v>
      </c>
      <c r="D66" s="8" t="s">
        <v>108</v>
      </c>
      <c r="E66" s="30">
        <v>20000</v>
      </c>
      <c r="F66" s="30">
        <v>6096.8</v>
      </c>
      <c r="G66" s="26">
        <v>6096.8</v>
      </c>
      <c r="H66" s="61">
        <f t="shared" si="4"/>
        <v>30.484000000000002</v>
      </c>
      <c r="I66" s="31">
        <f>G66/G97*100</f>
        <v>0.62608630358576534</v>
      </c>
    </row>
    <row r="67" spans="1:9" x14ac:dyDescent="0.3">
      <c r="A67" s="5" t="s">
        <v>72</v>
      </c>
      <c r="C67" s="3" t="s">
        <v>72</v>
      </c>
      <c r="D67" s="8" t="s">
        <v>141</v>
      </c>
      <c r="E67" s="30">
        <v>70000</v>
      </c>
      <c r="F67" s="30">
        <v>9382.5</v>
      </c>
      <c r="G67" s="26">
        <v>9382.5</v>
      </c>
      <c r="H67" s="61">
        <f t="shared" si="4"/>
        <v>13.403571428571428</v>
      </c>
      <c r="I67" s="31">
        <f>G67/G97*100</f>
        <v>0.96349802246972882</v>
      </c>
    </row>
    <row r="68" spans="1:9" x14ac:dyDescent="0.3">
      <c r="A68" s="5" t="s">
        <v>36</v>
      </c>
      <c r="C68" s="3" t="s">
        <v>36</v>
      </c>
      <c r="D68" s="8" t="s">
        <v>37</v>
      </c>
      <c r="E68" s="30">
        <v>15000</v>
      </c>
      <c r="F68" s="30">
        <v>5700</v>
      </c>
      <c r="G68" s="26">
        <v>10000</v>
      </c>
      <c r="H68" s="61">
        <f t="shared" si="4"/>
        <v>38</v>
      </c>
      <c r="I68" s="31"/>
    </row>
    <row r="69" spans="1:9" x14ac:dyDescent="0.3">
      <c r="A69" s="5" t="s">
        <v>83</v>
      </c>
      <c r="C69" s="3" t="s">
        <v>83</v>
      </c>
      <c r="D69" s="8" t="s">
        <v>85</v>
      </c>
      <c r="E69" s="30">
        <f>E70</f>
        <v>6000</v>
      </c>
      <c r="F69" s="30">
        <f>F70</f>
        <v>0</v>
      </c>
      <c r="G69" s="30">
        <v>0</v>
      </c>
      <c r="H69" s="61">
        <f t="shared" si="4"/>
        <v>0</v>
      </c>
      <c r="I69" s="31">
        <f>G69/G97*100</f>
        <v>0</v>
      </c>
    </row>
    <row r="70" spans="1:9" ht="27.6" x14ac:dyDescent="0.3">
      <c r="A70" s="5" t="s">
        <v>112</v>
      </c>
      <c r="C70" s="3" t="s">
        <v>100</v>
      </c>
      <c r="D70" s="8" t="s">
        <v>114</v>
      </c>
      <c r="E70" s="30">
        <v>6000</v>
      </c>
      <c r="F70" s="30">
        <v>0</v>
      </c>
      <c r="G70" s="26">
        <v>0</v>
      </c>
      <c r="H70" s="61">
        <f t="shared" si="4"/>
        <v>0</v>
      </c>
      <c r="I70" s="31">
        <f>G70/G97*100</f>
        <v>0</v>
      </c>
    </row>
    <row r="71" spans="1:9" x14ac:dyDescent="0.3">
      <c r="A71" s="45" t="s">
        <v>7</v>
      </c>
      <c r="C71" s="20" t="s">
        <v>7</v>
      </c>
      <c r="D71" s="41" t="s">
        <v>59</v>
      </c>
      <c r="E71" s="30">
        <v>40000</v>
      </c>
      <c r="F71" s="30">
        <v>14300</v>
      </c>
      <c r="G71" s="59">
        <v>27500</v>
      </c>
      <c r="H71" s="61">
        <f t="shared" si="4"/>
        <v>35.75</v>
      </c>
      <c r="I71" s="63">
        <f>G71/G97*100</f>
        <v>2.8240016645795412</v>
      </c>
    </row>
    <row r="72" spans="1:9" x14ac:dyDescent="0.3">
      <c r="A72" s="5" t="s">
        <v>38</v>
      </c>
      <c r="C72" s="12" t="s">
        <v>38</v>
      </c>
      <c r="D72" s="14" t="s">
        <v>39</v>
      </c>
      <c r="E72" s="46">
        <f>E73+E74+E77+E78+E81</f>
        <v>181000</v>
      </c>
      <c r="F72" s="46">
        <f>F73+F74+F77+F78+F81</f>
        <v>57965.43</v>
      </c>
      <c r="G72" s="33">
        <f>G73+G74+G77+G78+G82</f>
        <v>65140.43</v>
      </c>
      <c r="H72" s="33">
        <f>F72/E72*100</f>
        <v>32.02509944751381</v>
      </c>
      <c r="I72" s="55">
        <f>G72/G97*100</f>
        <v>6.6893339182337117</v>
      </c>
    </row>
    <row r="73" spans="1:9" ht="27.6" x14ac:dyDescent="0.3">
      <c r="A73" s="5" t="s">
        <v>3</v>
      </c>
      <c r="C73" s="24" t="s">
        <v>3</v>
      </c>
      <c r="D73" s="8" t="s">
        <v>40</v>
      </c>
      <c r="E73" s="26">
        <v>51000</v>
      </c>
      <c r="F73" s="30">
        <v>33902.51</v>
      </c>
      <c r="G73" s="26">
        <v>33902.51</v>
      </c>
      <c r="H73" s="39">
        <f>F73/E73*100</f>
        <v>66.475509803921568</v>
      </c>
      <c r="I73" s="31">
        <f>G73/G97*100</f>
        <v>3.4814816244881648</v>
      </c>
    </row>
    <row r="74" spans="1:9" x14ac:dyDescent="0.3">
      <c r="A74" s="5" t="s">
        <v>5</v>
      </c>
      <c r="C74" s="3" t="s">
        <v>5</v>
      </c>
      <c r="D74" s="8" t="s">
        <v>61</v>
      </c>
      <c r="E74" s="26">
        <f>E75+E76</f>
        <v>70000</v>
      </c>
      <c r="F74" s="26">
        <f>F75+F76</f>
        <v>8460.86</v>
      </c>
      <c r="G74" s="26">
        <f>G75+G76</f>
        <v>8460.86</v>
      </c>
      <c r="H74" s="39">
        <f t="shared" ref="H74:H82" si="5">F74/E74*100</f>
        <v>12.086942857142859</v>
      </c>
      <c r="I74" s="31">
        <f>G74/G97*100</f>
        <v>0.86885391722816196</v>
      </c>
    </row>
    <row r="75" spans="1:9" x14ac:dyDescent="0.3">
      <c r="A75" s="5" t="s">
        <v>33</v>
      </c>
      <c r="C75" s="3" t="s">
        <v>33</v>
      </c>
      <c r="D75" s="8" t="s">
        <v>73</v>
      </c>
      <c r="E75" s="26">
        <v>60000</v>
      </c>
      <c r="F75" s="26">
        <v>8460.86</v>
      </c>
      <c r="G75" s="26">
        <v>8460.86</v>
      </c>
      <c r="H75" s="39">
        <f t="shared" si="5"/>
        <v>14.101433333333336</v>
      </c>
      <c r="I75" s="31">
        <f>G75/G97*100</f>
        <v>0.86885391722816196</v>
      </c>
    </row>
    <row r="76" spans="1:9" x14ac:dyDescent="0.3">
      <c r="A76" s="5" t="s">
        <v>34</v>
      </c>
      <c r="C76" s="3" t="s">
        <v>34</v>
      </c>
      <c r="D76" s="8" t="s">
        <v>74</v>
      </c>
      <c r="E76" s="26">
        <v>10000</v>
      </c>
      <c r="F76" s="26">
        <v>0</v>
      </c>
      <c r="G76" s="26">
        <v>0</v>
      </c>
      <c r="H76" s="39">
        <f t="shared" si="5"/>
        <v>0</v>
      </c>
      <c r="I76" s="31">
        <f>G76/G97*100</f>
        <v>0</v>
      </c>
    </row>
    <row r="77" spans="1:9" x14ac:dyDescent="0.3">
      <c r="A77" s="5" t="s">
        <v>7</v>
      </c>
      <c r="C77" s="3" t="s">
        <v>7</v>
      </c>
      <c r="D77" s="8" t="s">
        <v>41</v>
      </c>
      <c r="E77" s="26">
        <v>5000</v>
      </c>
      <c r="F77" s="26">
        <v>5902.06</v>
      </c>
      <c r="G77" s="26">
        <v>5902.06</v>
      </c>
      <c r="H77" s="39">
        <f t="shared" si="5"/>
        <v>118.0412</v>
      </c>
      <c r="I77" s="31">
        <f>G77/G97*100</f>
        <v>0.60608826416175732</v>
      </c>
    </row>
    <row r="78" spans="1:9" x14ac:dyDescent="0.3">
      <c r="A78" s="5" t="s">
        <v>13</v>
      </c>
      <c r="C78" s="3" t="s">
        <v>13</v>
      </c>
      <c r="D78" s="8" t="s">
        <v>99</v>
      </c>
      <c r="E78" s="26">
        <f>SUM(E79:E80)</f>
        <v>30000</v>
      </c>
      <c r="F78" s="26">
        <f>SUM(F79:F80)</f>
        <v>6825</v>
      </c>
      <c r="G78" s="26">
        <f>G79+G80</f>
        <v>14000</v>
      </c>
      <c r="H78" s="39">
        <f t="shared" si="5"/>
        <v>22.75</v>
      </c>
      <c r="I78" s="31">
        <f>G78/G97*100</f>
        <v>1.4376735746950391</v>
      </c>
    </row>
    <row r="79" spans="1:9" x14ac:dyDescent="0.3">
      <c r="A79" s="5"/>
      <c r="C79" s="3"/>
      <c r="D79" s="8" t="s">
        <v>120</v>
      </c>
      <c r="E79" s="26">
        <v>25000</v>
      </c>
      <c r="F79" s="26">
        <v>0</v>
      </c>
      <c r="G79" s="26">
        <v>0</v>
      </c>
      <c r="H79" s="39">
        <f t="shared" si="5"/>
        <v>0</v>
      </c>
      <c r="I79" s="31">
        <f>G79/G97*100</f>
        <v>0</v>
      </c>
    </row>
    <row r="80" spans="1:9" x14ac:dyDescent="0.3">
      <c r="A80" s="5"/>
      <c r="C80" s="3"/>
      <c r="D80" s="8" t="s">
        <v>121</v>
      </c>
      <c r="E80" s="26">
        <v>5000</v>
      </c>
      <c r="F80" s="26">
        <v>6825</v>
      </c>
      <c r="G80" s="26">
        <v>14000</v>
      </c>
      <c r="H80" s="39">
        <f t="shared" si="5"/>
        <v>136.5</v>
      </c>
      <c r="I80" s="31">
        <f>G80/G97*100</f>
        <v>1.4376735746950391</v>
      </c>
    </row>
    <row r="81" spans="1:9" ht="27.6" x14ac:dyDescent="0.3">
      <c r="A81" s="5" t="s">
        <v>15</v>
      </c>
      <c r="C81" s="3" t="s">
        <v>15</v>
      </c>
      <c r="D81" s="8" t="s">
        <v>142</v>
      </c>
      <c r="E81" s="26">
        <f>E82</f>
        <v>25000</v>
      </c>
      <c r="F81" s="26">
        <f>F82</f>
        <v>2875</v>
      </c>
      <c r="G81" s="26">
        <f>G82</f>
        <v>2875</v>
      </c>
      <c r="H81" s="39">
        <f t="shared" si="5"/>
        <v>11.5</v>
      </c>
      <c r="I81" s="31">
        <f>G81/G97*100</f>
        <v>0.29523653766058838</v>
      </c>
    </row>
    <row r="82" spans="1:9" ht="41.4" x14ac:dyDescent="0.3">
      <c r="A82" s="5" t="s">
        <v>70</v>
      </c>
      <c r="C82" s="3" t="s">
        <v>70</v>
      </c>
      <c r="D82" s="8" t="s">
        <v>87</v>
      </c>
      <c r="E82" s="26">
        <v>25000</v>
      </c>
      <c r="F82" s="26">
        <v>2875</v>
      </c>
      <c r="G82" s="26">
        <v>2875</v>
      </c>
      <c r="H82" s="39">
        <f t="shared" si="5"/>
        <v>11.5</v>
      </c>
      <c r="I82" s="31">
        <f>G82/G97*100</f>
        <v>0.29523653766058838</v>
      </c>
    </row>
    <row r="83" spans="1:9" x14ac:dyDescent="0.3">
      <c r="A83" s="5" t="s">
        <v>42</v>
      </c>
      <c r="C83" s="12" t="s">
        <v>42</v>
      </c>
      <c r="D83" s="14" t="s">
        <v>43</v>
      </c>
      <c r="E83" s="33">
        <f>E84+E85</f>
        <v>6500</v>
      </c>
      <c r="F83" s="33">
        <f>F84+F85</f>
        <v>10129.25</v>
      </c>
      <c r="G83" s="33">
        <f>G84+G85</f>
        <v>11129.25</v>
      </c>
      <c r="H83" s="33">
        <f>F83/E83*100</f>
        <v>155.83461538461538</v>
      </c>
      <c r="I83" s="55">
        <f>G83/G97*100</f>
        <v>1.1428734736553403</v>
      </c>
    </row>
    <row r="84" spans="1:9" x14ac:dyDescent="0.3">
      <c r="A84" s="5" t="s">
        <v>3</v>
      </c>
      <c r="C84" s="3" t="s">
        <v>3</v>
      </c>
      <c r="D84" s="8" t="s">
        <v>44</v>
      </c>
      <c r="E84" s="26">
        <v>5000</v>
      </c>
      <c r="F84" s="26">
        <v>10129.25</v>
      </c>
      <c r="G84" s="26">
        <v>11129.25</v>
      </c>
      <c r="H84" s="26">
        <f>F84/E84*100</f>
        <v>202.58500000000001</v>
      </c>
      <c r="I84" s="31">
        <f>G84/G97*100</f>
        <v>1.1428734736553403</v>
      </c>
    </row>
    <row r="85" spans="1:9" x14ac:dyDescent="0.3">
      <c r="A85" s="5" t="s">
        <v>5</v>
      </c>
      <c r="C85" s="3" t="s">
        <v>45</v>
      </c>
      <c r="D85" s="8" t="s">
        <v>127</v>
      </c>
      <c r="E85" s="26">
        <v>1500</v>
      </c>
      <c r="F85" s="26">
        <v>0</v>
      </c>
      <c r="G85" s="26">
        <v>0</v>
      </c>
      <c r="H85" s="39">
        <v>0</v>
      </c>
      <c r="I85" s="31">
        <f>G85/G97*100</f>
        <v>0</v>
      </c>
    </row>
    <row r="86" spans="1:9" x14ac:dyDescent="0.3">
      <c r="A86" s="5" t="s">
        <v>46</v>
      </c>
      <c r="C86" s="12" t="s">
        <v>46</v>
      </c>
      <c r="D86" s="22" t="s">
        <v>47</v>
      </c>
      <c r="E86" s="33">
        <f>E87+E88+E89+E90+E91+E94</f>
        <v>17000</v>
      </c>
      <c r="F86" s="33">
        <f>F87+F88+F89+F90+F91+F94</f>
        <v>7034.41</v>
      </c>
      <c r="G86" s="33">
        <f>G87+G88+G89+G90+G91+G94</f>
        <v>16625</v>
      </c>
      <c r="H86" s="33">
        <f>F86/E86*100</f>
        <v>41.378882352941176</v>
      </c>
      <c r="I86" s="33">
        <f>G86/G97*100</f>
        <v>1.7072373699503589</v>
      </c>
    </row>
    <row r="87" spans="1:9" x14ac:dyDescent="0.3">
      <c r="A87" s="5" t="s">
        <v>3</v>
      </c>
      <c r="C87" s="3" t="s">
        <v>3</v>
      </c>
      <c r="D87" s="19" t="s">
        <v>48</v>
      </c>
      <c r="E87" s="26">
        <v>5000</v>
      </c>
      <c r="F87" s="65">
        <v>4000</v>
      </c>
      <c r="G87" s="26">
        <v>9000</v>
      </c>
      <c r="H87" s="52">
        <f>F87/E87*100</f>
        <v>80</v>
      </c>
      <c r="I87" s="57">
        <f>G87/G97*100</f>
        <v>0.92421872658966786</v>
      </c>
    </row>
    <row r="88" spans="1:9" x14ac:dyDescent="0.3">
      <c r="A88" s="5" t="s">
        <v>5</v>
      </c>
      <c r="C88" s="3" t="s">
        <v>5</v>
      </c>
      <c r="D88" s="8" t="s">
        <v>49</v>
      </c>
      <c r="E88" s="39">
        <v>0</v>
      </c>
      <c r="F88" s="39">
        <v>0</v>
      </c>
      <c r="G88" s="39">
        <v>0</v>
      </c>
      <c r="H88" s="39">
        <v>0</v>
      </c>
      <c r="I88" s="54">
        <f>G88/G97*100</f>
        <v>0</v>
      </c>
    </row>
    <row r="89" spans="1:9" x14ac:dyDescent="0.3">
      <c r="A89" s="5" t="s">
        <v>7</v>
      </c>
      <c r="C89" s="3" t="s">
        <v>7</v>
      </c>
      <c r="D89" s="8" t="s">
        <v>50</v>
      </c>
      <c r="E89" s="39">
        <v>0</v>
      </c>
      <c r="F89" s="39">
        <v>0</v>
      </c>
      <c r="G89" s="39">
        <v>0</v>
      </c>
      <c r="H89" s="39">
        <v>0</v>
      </c>
      <c r="I89" s="54">
        <v>0</v>
      </c>
    </row>
    <row r="90" spans="1:9" x14ac:dyDescent="0.3">
      <c r="A90" s="5" t="s">
        <v>13</v>
      </c>
      <c r="C90" s="3" t="s">
        <v>13</v>
      </c>
      <c r="D90" s="8" t="s">
        <v>51</v>
      </c>
      <c r="E90" s="39">
        <v>0</v>
      </c>
      <c r="F90" s="39">
        <v>0</v>
      </c>
      <c r="G90" s="39">
        <v>0</v>
      </c>
      <c r="H90" s="39">
        <v>0</v>
      </c>
      <c r="I90" s="54">
        <v>0</v>
      </c>
    </row>
    <row r="91" spans="1:9" x14ac:dyDescent="0.3">
      <c r="A91" s="5" t="s">
        <v>15</v>
      </c>
      <c r="C91" s="3" t="s">
        <v>15</v>
      </c>
      <c r="D91" s="8" t="s">
        <v>52</v>
      </c>
      <c r="E91" s="26">
        <f>E92+E93</f>
        <v>7000</v>
      </c>
      <c r="F91" s="26">
        <f>F92+F93</f>
        <v>909.41</v>
      </c>
      <c r="G91" s="26">
        <f>G92+G93</f>
        <v>5500</v>
      </c>
      <c r="H91" s="39">
        <f t="shared" ref="H91" si="6">G91/E91*100</f>
        <v>78.571428571428569</v>
      </c>
      <c r="I91" s="31">
        <f>G91/G97*100</f>
        <v>0.56480033291590814</v>
      </c>
    </row>
    <row r="92" spans="1:9" ht="27.6" x14ac:dyDescent="0.3">
      <c r="A92" s="5" t="s">
        <v>70</v>
      </c>
      <c r="C92" s="3" t="s">
        <v>70</v>
      </c>
      <c r="D92" s="8" t="s">
        <v>88</v>
      </c>
      <c r="E92" s="26">
        <v>0</v>
      </c>
      <c r="F92" s="26">
        <v>0</v>
      </c>
      <c r="G92" s="26">
        <v>0</v>
      </c>
      <c r="H92" s="26">
        <v>0</v>
      </c>
      <c r="I92" s="31">
        <f>G92/G97*100</f>
        <v>0</v>
      </c>
    </row>
    <row r="93" spans="1:9" x14ac:dyDescent="0.3">
      <c r="A93" s="5" t="s">
        <v>71</v>
      </c>
      <c r="C93" s="3" t="s">
        <v>71</v>
      </c>
      <c r="D93" s="8" t="s">
        <v>79</v>
      </c>
      <c r="E93" s="26">
        <v>7000</v>
      </c>
      <c r="F93" s="26">
        <v>909.41</v>
      </c>
      <c r="G93" s="26">
        <v>5500</v>
      </c>
      <c r="H93" s="26">
        <f>F93/E93*100</f>
        <v>12.991571428571428</v>
      </c>
      <c r="I93" s="31">
        <f>G93/G97*100</f>
        <v>0.56480033291590814</v>
      </c>
    </row>
    <row r="94" spans="1:9" ht="27.6" x14ac:dyDescent="0.3">
      <c r="A94" s="5" t="s">
        <v>17</v>
      </c>
      <c r="C94" s="24" t="s">
        <v>17</v>
      </c>
      <c r="D94" s="8" t="s">
        <v>113</v>
      </c>
      <c r="E94" s="26">
        <v>5000</v>
      </c>
      <c r="F94" s="26">
        <v>2125</v>
      </c>
      <c r="G94" s="26">
        <v>2125</v>
      </c>
      <c r="H94" s="39">
        <f>F94/E94*100</f>
        <v>42.5</v>
      </c>
      <c r="I94" s="31">
        <f>G94/G97*100</f>
        <v>0.21821831044478271</v>
      </c>
    </row>
    <row r="95" spans="1:9" x14ac:dyDescent="0.3">
      <c r="A95" s="45" t="s">
        <v>119</v>
      </c>
      <c r="C95" s="12" t="s">
        <v>53</v>
      </c>
      <c r="D95" s="14" t="s">
        <v>54</v>
      </c>
      <c r="E95" s="42"/>
      <c r="F95" s="42"/>
      <c r="G95" s="42"/>
      <c r="H95" s="42"/>
      <c r="I95" s="42">
        <v>0</v>
      </c>
    </row>
    <row r="96" spans="1:9" x14ac:dyDescent="0.3">
      <c r="A96" s="45" t="s">
        <v>55</v>
      </c>
      <c r="C96" s="12" t="s">
        <v>56</v>
      </c>
      <c r="D96" s="14" t="s">
        <v>57</v>
      </c>
      <c r="E96" s="47">
        <v>549000</v>
      </c>
      <c r="F96" s="47">
        <v>0</v>
      </c>
      <c r="G96" s="47">
        <v>0</v>
      </c>
      <c r="H96" s="33">
        <f>F96/E96*100</f>
        <v>0</v>
      </c>
      <c r="I96" s="33">
        <f>G96/G97*100</f>
        <v>0</v>
      </c>
    </row>
    <row r="97" spans="1:9" x14ac:dyDescent="0.3">
      <c r="A97" s="5"/>
      <c r="C97" s="9"/>
      <c r="D97" s="10" t="s">
        <v>58</v>
      </c>
      <c r="E97" s="29">
        <f>E18+E29+E57+E72+E83+E86+E95+E96</f>
        <v>2210000</v>
      </c>
      <c r="F97" s="29">
        <f>F18+F29+F57+F72+F83+F86+F95+F96</f>
        <v>870208.91000000015</v>
      </c>
      <c r="G97" s="29">
        <f>G18+G29+G57+G72+G83+G86+G96</f>
        <v>973795.46000000008</v>
      </c>
      <c r="H97" s="28">
        <f>F97/E97*100</f>
        <v>39.375968778280551</v>
      </c>
      <c r="I97" s="28">
        <f>I18+I29+I57+I72+I83+I86+I96</f>
        <v>100.00000000000001</v>
      </c>
    </row>
    <row r="98" spans="1:9" ht="27.6" x14ac:dyDescent="0.3">
      <c r="A98" s="5"/>
      <c r="C98" s="36"/>
      <c r="D98" s="37" t="s">
        <v>148</v>
      </c>
      <c r="E98" s="35"/>
      <c r="F98" s="38"/>
      <c r="G98" s="35">
        <f>G16-G97</f>
        <v>14391.619999999995</v>
      </c>
      <c r="H98" s="38"/>
      <c r="I98" s="38"/>
    </row>
    <row r="100" spans="1:9" x14ac:dyDescent="0.3">
      <c r="A100" s="6" t="s">
        <v>153</v>
      </c>
    </row>
    <row r="101" spans="1:9" x14ac:dyDescent="0.3">
      <c r="A101" s="6" t="s">
        <v>154</v>
      </c>
    </row>
    <row r="102" spans="1:9" x14ac:dyDescent="0.3">
      <c r="A102" s="6" t="s">
        <v>155</v>
      </c>
    </row>
    <row r="103" spans="1:9" x14ac:dyDescent="0.3">
      <c r="A103" s="6" t="s">
        <v>156</v>
      </c>
    </row>
    <row r="104" spans="1:9" x14ac:dyDescent="0.3">
      <c r="A104" s="6" t="s">
        <v>157</v>
      </c>
    </row>
    <row r="105" spans="1:9" x14ac:dyDescent="0.3">
      <c r="A105" s="6" t="s">
        <v>158</v>
      </c>
    </row>
    <row r="106" spans="1:9" x14ac:dyDescent="0.3">
      <c r="A106" s="6" t="s">
        <v>159</v>
      </c>
    </row>
    <row r="107" spans="1:9" x14ac:dyDescent="0.3">
      <c r="A107" s="6" t="s">
        <v>160</v>
      </c>
    </row>
    <row r="108" spans="1:9" x14ac:dyDescent="0.3">
      <c r="A108" s="6" t="s">
        <v>161</v>
      </c>
    </row>
  </sheetData>
  <phoneticPr fontId="9" type="noConversion"/>
  <pageMargins left="0.59027777777777779" right="0.70866141732283472" top="0.74803149606299213" bottom="0.74803149606299213" header="0.31496062992125984" footer="0.31496062992125984"/>
  <pageSetup paperSize="9" orientation="landscape" r:id="rId1"/>
  <headerFooter>
    <oddHeader>&amp;CREBALANS FINANCIJSKOG PLANA TURISTIČKE ZAJEDNICE GRADA KORČULA ZA 2020.G.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2014-10-21T08:45:32Z</cp:lastPrinted>
  <dcterms:created xsi:type="dcterms:W3CDTF">2006-09-16T00:00:00Z</dcterms:created>
  <dcterms:modified xsi:type="dcterms:W3CDTF">2020-12-07T13:34:34Z</dcterms:modified>
</cp:coreProperties>
</file>